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ávštěva\Desktop\"/>
    </mc:Choice>
  </mc:AlternateContent>
  <xr:revisionPtr revIDLastSave="0" documentId="13_ncr:1_{15BB0AF1-145F-4E2B-A6F9-675D62D1D9FB}" xr6:coauthVersionLast="40" xr6:coauthVersionMax="40" xr10:uidLastSave="{00000000-0000-0000-0000-000000000000}"/>
  <bookViews>
    <workbookView xWindow="0" yWindow="0" windowWidth="23040" windowHeight="9048" tabRatio="807" xr2:uid="{00000000-000D-0000-FFFF-FFFF00000000}"/>
  </bookViews>
  <sheets>
    <sheet name="Hlavní strana" sheetId="1" r:id="rId1"/>
    <sheet name="  MŠ  " sheetId="2" r:id="rId2"/>
    <sheet name=" ZŠ nebo SŠ " sheetId="3" r:id="rId3"/>
    <sheet name=" MŠ + ZŠ " sheetId="4" r:id="rId4"/>
    <sheet name="Příklady výpočtu indikátorů" sheetId="9" r:id="rId5"/>
    <sheet name="Kalkulace ceny stáží" sheetId="5" r:id="rId6"/>
    <sheet name="Pomocné výpočty MŠ" sheetId="6" r:id="rId7"/>
    <sheet name="Pomocné výpočty ZŠ nebo SŠ" sheetId="7" r:id="rId8"/>
  </sheets>
  <definedNames>
    <definedName name="_1.1.1" localSheetId="1">'  MŠ  '!#REF!</definedName>
    <definedName name="_1.1.1" localSheetId="2">' ZŠ nebo SŠ '!$B$9:$B$25</definedName>
    <definedName name="_1.1.1">' MŠ + ZŠ '!$B$26:$B$43</definedName>
    <definedName name="cestovné">'Kalkulace ceny stáží'!$L$12</definedName>
    <definedName name="cestovné1">'Kalkulace ceny stáží'!$R$20:$R$26</definedName>
    <definedName name="denní_počet_hodin" localSheetId="4">'Pomocné výpočty ZŠ nebo SŠ'!#REF!</definedName>
    <definedName name="denní_počet_hodin">'Pomocné výpočty ZŠ nebo SŠ'!#REF!</definedName>
    <definedName name="dnyvtýdnu">'Pomocné výpočty ZŠ nebo SŠ'!$N$20:$N$22</definedName>
    <definedName name="_xlnm.Print_Titles" localSheetId="1">'  MŠ  '!$2:$8</definedName>
    <definedName name="_xlnm.Print_Titles" localSheetId="3">' MŠ + ZŠ '!$2:$9</definedName>
    <definedName name="_xlnm.Print_Titles" localSheetId="2">' ZŠ nebo SŠ '!$2:$8</definedName>
    <definedName name="_xlnm.Print_Area" localSheetId="1">'  MŠ  '!$B$2:$AC$40</definedName>
    <definedName name="_xlnm.Print_Area" localSheetId="3">' MŠ + ZŠ '!$B$2:$AE$65</definedName>
    <definedName name="_xlnm.Print_Area" localSheetId="2">' ZŠ nebo SŠ '!$B$2:$AD$45</definedName>
    <definedName name="Stáž_1">'Kalkulace ceny stáží'!$C$26</definedName>
    <definedName name="ubytování">'Kalkulace ceny stáží'!$R$13:$R$16</definedName>
    <definedName name="vyberte_z_možností">'Pomocné výpočty ZŠ nebo SŠ'!$N$19:$N$22</definedName>
    <definedName name="Z_4F63E81F_60B6_400F_AE86_BE244C21740D_.wvu.Cols" localSheetId="1" hidden="1">'  MŠ  '!$E:$E,'  MŠ  '!$H:$H,'  MŠ  '!$N:$N,'  MŠ  '!$P:$P</definedName>
    <definedName name="Z_4F63E81F_60B6_400F_AE86_BE244C21740D_.wvu.Cols" localSheetId="3" hidden="1">' MŠ + ZŠ '!$N:$N,' MŠ + ZŠ '!$P:$P,' MŠ + ZŠ '!$V:$V</definedName>
    <definedName name="Z_4F63E81F_60B6_400F_AE86_BE244C21740D_.wvu.Cols" localSheetId="2" hidden="1">' ZŠ nebo SŠ '!$N:$N,' ZŠ nebo SŠ '!$P:$P</definedName>
    <definedName name="Z_4F63E81F_60B6_400F_AE86_BE244C21740D_.wvu.Cols" localSheetId="0" hidden="1">'Hlavní strana'!$R:$XFD</definedName>
    <definedName name="Z_4F63E81F_60B6_400F_AE86_BE244C21740D_.wvu.Cols" localSheetId="5" hidden="1">'Kalkulace ceny stáží'!$E:$F,'Kalkulace ceny stáží'!$Q:$XFD</definedName>
    <definedName name="Z_4F63E81F_60B6_400F_AE86_BE244C21740D_.wvu.Cols" localSheetId="6" hidden="1">'Pomocné výpočty MŠ'!$J:$XFD</definedName>
    <definedName name="Z_4F63E81F_60B6_400F_AE86_BE244C21740D_.wvu.Cols" localSheetId="7" hidden="1">'Pomocné výpočty ZŠ nebo SŠ'!$K:$XFD</definedName>
    <definedName name="Z_4F63E81F_60B6_400F_AE86_BE244C21740D_.wvu.PrintArea" localSheetId="1" hidden="1">'  MŠ  '!$B$2:$AC$40</definedName>
    <definedName name="Z_4F63E81F_60B6_400F_AE86_BE244C21740D_.wvu.PrintArea" localSheetId="3" hidden="1">' MŠ + ZŠ '!$B$2:$AE$65</definedName>
    <definedName name="Z_4F63E81F_60B6_400F_AE86_BE244C21740D_.wvu.PrintArea" localSheetId="2" hidden="1">' ZŠ nebo SŠ '!$B$2:$AD$45</definedName>
    <definedName name="Z_4F63E81F_60B6_400F_AE86_BE244C21740D_.wvu.PrintTitles" localSheetId="1" hidden="1">'  MŠ  '!$2:$8</definedName>
    <definedName name="Z_4F63E81F_60B6_400F_AE86_BE244C21740D_.wvu.PrintTitles" localSheetId="3" hidden="1">' MŠ + ZŠ '!$2:$9</definedName>
    <definedName name="Z_4F63E81F_60B6_400F_AE86_BE244C21740D_.wvu.PrintTitles" localSheetId="2" hidden="1">' ZŠ nebo SŠ '!$2:$8</definedName>
    <definedName name="Z_4F63E81F_60B6_400F_AE86_BE244C21740D_.wvu.Rows" localSheetId="1" hidden="1">'  MŠ  '!$51:$1048576,'  MŠ  '!$21:$21,'  MŠ  '!$42:$43</definedName>
    <definedName name="Z_4F63E81F_60B6_400F_AE86_BE244C21740D_.wvu.Rows" localSheetId="3" hidden="1">' MŠ + ZŠ '!$71:$1048576,' MŠ + ZŠ '!$62:$63</definedName>
    <definedName name="Z_4F63E81F_60B6_400F_AE86_BE244C21740D_.wvu.Rows" localSheetId="0" hidden="1">'Hlavní strana'!$65:$1048576,'Hlavní strana'!$62:$64</definedName>
    <definedName name="Z_4F63E81F_60B6_400F_AE86_BE244C21740D_.wvu.Rows" localSheetId="5" hidden="1">'Kalkulace ceny stáží'!$273:$1048576,'Kalkulace ceny stáží'!$22:$22,'Kalkulace ceny stáží'!$36:$36,'Kalkulace ceny stáží'!$40:$272</definedName>
    <definedName name="Z_4F63E81F_60B6_400F_AE86_BE244C21740D_.wvu.Rows" localSheetId="6" hidden="1">'Pomocné výpočty MŠ'!$35:$1048576,'Pomocné výpočty MŠ'!$32:$34</definedName>
    <definedName name="Z_4F63E81F_60B6_400F_AE86_BE244C21740D_.wvu.Rows" localSheetId="7" hidden="1">'Pomocné výpočty ZŠ nebo SŠ'!$54:$1048576,'Pomocné výpočty ZŠ nebo SŠ'!$53:$53</definedName>
    <definedName name="Z_F09FFBF5_3979_442C_AB39_C5F53FA65885_.wvu.Cols" localSheetId="1" hidden="1">'  MŠ  '!$E:$E,'  MŠ  '!$H:$H,'  MŠ  '!$N:$N,'  MŠ  '!$P:$P</definedName>
    <definedName name="Z_F09FFBF5_3979_442C_AB39_C5F53FA65885_.wvu.Cols" localSheetId="3" hidden="1">' MŠ + ZŠ '!$N:$N,' MŠ + ZŠ '!$V:$V</definedName>
    <definedName name="Z_F09FFBF5_3979_442C_AB39_C5F53FA65885_.wvu.Cols" localSheetId="0" hidden="1">'Hlavní strana'!$R:$XFD</definedName>
    <definedName name="Z_F09FFBF5_3979_442C_AB39_C5F53FA65885_.wvu.Cols" localSheetId="5" hidden="1">'Kalkulace ceny stáží'!$E:$F,'Kalkulace ceny stáží'!$Q:$XFD</definedName>
    <definedName name="Z_F09FFBF5_3979_442C_AB39_C5F53FA65885_.wvu.Cols" localSheetId="6" hidden="1">'Pomocné výpočty MŠ'!$J:$XFD</definedName>
    <definedName name="Z_F09FFBF5_3979_442C_AB39_C5F53FA65885_.wvu.Cols" localSheetId="7" hidden="1">'Pomocné výpočty ZŠ nebo SŠ'!$K:$XFD</definedName>
    <definedName name="Z_F09FFBF5_3979_442C_AB39_C5F53FA65885_.wvu.PrintArea" localSheetId="1" hidden="1">'  MŠ  '!$B$2:$AC$40</definedName>
    <definedName name="Z_F09FFBF5_3979_442C_AB39_C5F53FA65885_.wvu.PrintArea" localSheetId="3" hidden="1">' MŠ + ZŠ '!$B$2:$AE$65</definedName>
    <definedName name="Z_F09FFBF5_3979_442C_AB39_C5F53FA65885_.wvu.PrintArea" localSheetId="2" hidden="1">' ZŠ nebo SŠ '!$B$2:$AD$45</definedName>
    <definedName name="Z_F09FFBF5_3979_442C_AB39_C5F53FA65885_.wvu.PrintTitles" localSheetId="1" hidden="1">'  MŠ  '!$2:$8</definedName>
    <definedName name="Z_F09FFBF5_3979_442C_AB39_C5F53FA65885_.wvu.PrintTitles" localSheetId="3" hidden="1">' MŠ + ZŠ '!$2:$9</definedName>
    <definedName name="Z_F09FFBF5_3979_442C_AB39_C5F53FA65885_.wvu.PrintTitles" localSheetId="2" hidden="1">' ZŠ nebo SŠ '!$2:$8</definedName>
    <definedName name="Z_F09FFBF5_3979_442C_AB39_C5F53FA65885_.wvu.Rows" localSheetId="1" hidden="1">'  MŠ  '!$51:$1048576,'  MŠ  '!$21:$21,'  MŠ  '!$42:$43</definedName>
    <definedName name="Z_F09FFBF5_3979_442C_AB39_C5F53FA65885_.wvu.Rows" localSheetId="3" hidden="1">' MŠ + ZŠ '!$71:$1048576,' MŠ + ZŠ '!$62:$63</definedName>
    <definedName name="Z_F09FFBF5_3979_442C_AB39_C5F53FA65885_.wvu.Rows" localSheetId="0" hidden="1">'Hlavní strana'!$65:$1048576,'Hlavní strana'!$62:$64</definedName>
    <definedName name="Z_F09FFBF5_3979_442C_AB39_C5F53FA65885_.wvu.Rows" localSheetId="5" hidden="1">'Kalkulace ceny stáží'!$273:$1048576,'Kalkulace ceny stáží'!$22:$22,'Kalkulace ceny stáží'!$36:$36,'Kalkulace ceny stáží'!$40:$272</definedName>
    <definedName name="Z_F09FFBF5_3979_442C_AB39_C5F53FA65885_.wvu.Rows" localSheetId="6" hidden="1">'Pomocné výpočty MŠ'!$35:$1048576,'Pomocné výpočty MŠ'!$32:$34</definedName>
    <definedName name="Z_F09FFBF5_3979_442C_AB39_C5F53FA65885_.wvu.Rows" localSheetId="7" hidden="1">'Pomocné výpočty ZŠ nebo SŠ'!$54:$1048576,'Pomocné výpočty ZŠ nebo SŠ'!$53:$53</definedName>
  </definedNames>
  <calcPr calcId="181029"/>
  <customWorkbookViews>
    <customWorkbookView name="Valová Gabriela (MHMP, FON) – osobní zobrazení" guid="{F09FFBF5-3979-442C-AB39-C5F53FA65885}" mergeInterval="0" personalView="1" maximized="1" xWindow="-8" yWindow="-8" windowWidth="1936" windowHeight="1186" activeSheetId="8"/>
    <customWorkbookView name="Vošvrdová Martina (MHMP, FON) – osobní zobrazení" guid="{4F63E81F-60B6-400F-AE86-BE244C21740D}" mergeInterval="0" personalView="1" maximized="1" xWindow="-8" yWindow="-8" windowWidth="1936" windowHeight="1186" activeSheetId="3"/>
  </customWorkbookViews>
</workbook>
</file>

<file path=xl/calcChain.xml><?xml version="1.0" encoding="utf-8"?>
<calcChain xmlns="http://schemas.openxmlformats.org/spreadsheetml/2006/main">
  <c r="N17" i="3" l="1"/>
  <c r="N25" i="3"/>
  <c r="J12" i="5"/>
  <c r="N20" i="4" l="1"/>
  <c r="T20" i="4" s="1"/>
  <c r="S20" i="4" l="1"/>
  <c r="AC20" i="4" s="1"/>
  <c r="Q20" i="4"/>
  <c r="O20" i="4"/>
  <c r="N39" i="4" l="1"/>
  <c r="O39" i="4" s="1"/>
  <c r="N16" i="4"/>
  <c r="N15" i="4"/>
  <c r="O15" i="4" s="1"/>
  <c r="N14" i="4"/>
  <c r="Q14" i="4" s="1"/>
  <c r="N10" i="4"/>
  <c r="N11" i="4"/>
  <c r="N12" i="4"/>
  <c r="N13" i="4"/>
  <c r="N17" i="4"/>
  <c r="O17" i="4" s="1"/>
  <c r="N18" i="4"/>
  <c r="O18" i="4" s="1"/>
  <c r="N19" i="4"/>
  <c r="Q19" i="4" s="1"/>
  <c r="K57" i="4"/>
  <c r="N44" i="4"/>
  <c r="U44" i="4" s="1"/>
  <c r="W43" i="4"/>
  <c r="N43" i="4"/>
  <c r="Q43" i="4" s="1"/>
  <c r="W42" i="4"/>
  <c r="N42" i="4"/>
  <c r="Q42" i="4" s="1"/>
  <c r="N41" i="4"/>
  <c r="W41" i="4" s="1"/>
  <c r="N38" i="4"/>
  <c r="Q38" i="4" s="1"/>
  <c r="N37" i="4"/>
  <c r="N36" i="4"/>
  <c r="T36" i="4" s="1"/>
  <c r="N35" i="4"/>
  <c r="T35" i="4" s="1"/>
  <c r="N34" i="4"/>
  <c r="S34" i="4" s="1"/>
  <c r="N33" i="4"/>
  <c r="AB33" i="4" s="1"/>
  <c r="N32" i="4"/>
  <c r="AA32" i="4" s="1"/>
  <c r="N31" i="4"/>
  <c r="N30" i="4"/>
  <c r="N29" i="4"/>
  <c r="N28" i="4"/>
  <c r="N27" i="4"/>
  <c r="N26" i="4"/>
  <c r="N24" i="4"/>
  <c r="W24" i="4" s="1"/>
  <c r="N23" i="4"/>
  <c r="W23" i="4" s="1"/>
  <c r="W22" i="4"/>
  <c r="N22" i="4"/>
  <c r="Q22" i="4" s="1"/>
  <c r="G6" i="4"/>
  <c r="F6" i="4"/>
  <c r="G5" i="4"/>
  <c r="F5" i="4"/>
  <c r="K40" i="3"/>
  <c r="N27" i="3"/>
  <c r="V26" i="3"/>
  <c r="N26" i="3"/>
  <c r="Q26" i="3" s="1"/>
  <c r="V25" i="3"/>
  <c r="Q25" i="3"/>
  <c r="N24" i="3"/>
  <c r="Q24" i="3" s="1"/>
  <c r="N22" i="3"/>
  <c r="N21" i="3"/>
  <c r="T21" i="3" s="1"/>
  <c r="N20" i="3"/>
  <c r="S20" i="3" s="1"/>
  <c r="AB20" i="3" s="1"/>
  <c r="N19" i="3"/>
  <c r="Q19" i="3" s="1"/>
  <c r="N18" i="3"/>
  <c r="AA18" i="3" s="1"/>
  <c r="Z17" i="3"/>
  <c r="N16" i="3"/>
  <c r="T16" i="3" s="1"/>
  <c r="N15" i="3"/>
  <c r="AA15" i="3" s="1"/>
  <c r="N14" i="3"/>
  <c r="N13" i="3"/>
  <c r="N12" i="3"/>
  <c r="N11" i="3"/>
  <c r="N10" i="3"/>
  <c r="Q9" i="3" s="1"/>
  <c r="N9" i="3"/>
  <c r="N7" i="3"/>
  <c r="G6" i="3"/>
  <c r="F6" i="3"/>
  <c r="K37" i="2"/>
  <c r="E27" i="2"/>
  <c r="N24" i="2"/>
  <c r="V24" i="2" s="1"/>
  <c r="N23" i="2"/>
  <c r="V23" i="2" s="1"/>
  <c r="V22" i="2"/>
  <c r="N22" i="2"/>
  <c r="Q22" i="2" s="1"/>
  <c r="AA21" i="2"/>
  <c r="V21" i="2"/>
  <c r="T21" i="2"/>
  <c r="Q21" i="2"/>
  <c r="N19" i="2"/>
  <c r="T19" i="2" s="1"/>
  <c r="N18" i="2"/>
  <c r="Q18" i="2" s="1"/>
  <c r="N17" i="2"/>
  <c r="N16" i="2"/>
  <c r="T16" i="2" s="1"/>
  <c r="N15" i="2"/>
  <c r="N14" i="2"/>
  <c r="N13" i="2"/>
  <c r="N12" i="2"/>
  <c r="U12" i="2" s="1"/>
  <c r="N11" i="2"/>
  <c r="R11" i="2" s="1"/>
  <c r="N10" i="2"/>
  <c r="N9" i="2"/>
  <c r="G5" i="2"/>
  <c r="F5" i="2"/>
  <c r="AA15" i="4" l="1"/>
  <c r="T15" i="4"/>
  <c r="S15" i="4"/>
  <c r="O16" i="4"/>
  <c r="AB16" i="4"/>
  <c r="S16" i="4"/>
  <c r="T16" i="4"/>
  <c r="AA9" i="3"/>
  <c r="Z9" i="3"/>
  <c r="O12" i="3"/>
  <c r="U12" i="3"/>
  <c r="Z12" i="3"/>
  <c r="Q27" i="3"/>
  <c r="Z27" i="3"/>
  <c r="AA13" i="3"/>
  <c r="Z13" i="3"/>
  <c r="U13" i="3"/>
  <c r="Q11" i="3"/>
  <c r="Z11" i="3"/>
  <c r="R10" i="3"/>
  <c r="Z10" i="3"/>
  <c r="Z14" i="3"/>
  <c r="U14" i="3"/>
  <c r="Q11" i="2"/>
  <c r="AB29" i="4"/>
  <c r="U29" i="4"/>
  <c r="AA29" i="4"/>
  <c r="Q13" i="4"/>
  <c r="U14" i="4"/>
  <c r="AA13" i="4"/>
  <c r="R26" i="4"/>
  <c r="AA26" i="4"/>
  <c r="AA30" i="4"/>
  <c r="U30" i="4"/>
  <c r="Q12" i="4"/>
  <c r="AA12" i="4"/>
  <c r="U13" i="4"/>
  <c r="O14" i="4"/>
  <c r="AA14" i="4"/>
  <c r="Q27" i="4"/>
  <c r="AA27" i="4"/>
  <c r="Q31" i="4"/>
  <c r="U31" i="4"/>
  <c r="AA31" i="4"/>
  <c r="O11" i="4"/>
  <c r="AA11" i="4"/>
  <c r="O28" i="4"/>
  <c r="AA28" i="4"/>
  <c r="O19" i="4"/>
  <c r="Q10" i="4"/>
  <c r="AA10" i="4"/>
  <c r="AA13" i="2"/>
  <c r="U13" i="2"/>
  <c r="T17" i="4"/>
  <c r="Q15" i="4"/>
  <c r="S35" i="4"/>
  <c r="AC35" i="4" s="1"/>
  <c r="Q17" i="4"/>
  <c r="O12" i="4"/>
  <c r="AB14" i="4"/>
  <c r="S21" i="3"/>
  <c r="AB21" i="3" s="1"/>
  <c r="S19" i="2"/>
  <c r="AB19" i="2" s="1"/>
  <c r="T39" i="4"/>
  <c r="AB15" i="4"/>
  <c r="O10" i="3"/>
  <c r="AA16" i="3"/>
  <c r="O21" i="3"/>
  <c r="S16" i="3"/>
  <c r="Q10" i="3"/>
  <c r="Q21" i="3"/>
  <c r="Q9" i="2"/>
  <c r="Z15" i="2"/>
  <c r="Z9" i="2"/>
  <c r="O22" i="2"/>
  <c r="Q14" i="2"/>
  <c r="T14" i="2"/>
  <c r="S14" i="2"/>
  <c r="Z14" i="2"/>
  <c r="O10" i="2"/>
  <c r="Z10" i="2"/>
  <c r="R10" i="2"/>
  <c r="Z12" i="2"/>
  <c r="O15" i="2"/>
  <c r="S15" i="2"/>
  <c r="T15" i="2"/>
  <c r="AA11" i="2"/>
  <c r="Z11" i="2"/>
  <c r="Q13" i="2"/>
  <c r="Z13" i="2"/>
  <c r="S39" i="4"/>
  <c r="AC39" i="4" s="1"/>
  <c r="O10" i="4"/>
  <c r="Q16" i="4"/>
  <c r="AA16" i="4"/>
  <c r="Q39" i="4"/>
  <c r="O14" i="3"/>
  <c r="Q16" i="3"/>
  <c r="Q20" i="3"/>
  <c r="O22" i="3"/>
  <c r="S22" i="3"/>
  <c r="AB22" i="3" s="1"/>
  <c r="T22" i="3"/>
  <c r="Q22" i="3"/>
  <c r="R9" i="3"/>
  <c r="Q13" i="3"/>
  <c r="Q14" i="3"/>
  <c r="O20" i="3"/>
  <c r="O24" i="2"/>
  <c r="Q24" i="2"/>
  <c r="O23" i="2"/>
  <c r="P8" i="2"/>
  <c r="Q23" i="2"/>
  <c r="V26" i="2"/>
  <c r="K34" i="2" s="1"/>
  <c r="S18" i="2"/>
  <c r="AB18" i="2" s="1"/>
  <c r="Q17" i="2"/>
  <c r="S17" i="2"/>
  <c r="AB17" i="2" s="1"/>
  <c r="S16" i="2"/>
  <c r="AB16" i="2" s="1"/>
  <c r="O16" i="2"/>
  <c r="Q16" i="2"/>
  <c r="Q15" i="2"/>
  <c r="O11" i="2"/>
  <c r="Q10" i="2"/>
  <c r="R9" i="2"/>
  <c r="S17" i="3"/>
  <c r="S37" i="4"/>
  <c r="AC37" i="4" s="1"/>
  <c r="O35" i="4"/>
  <c r="Q35" i="4"/>
  <c r="AB32" i="4"/>
  <c r="O13" i="4"/>
  <c r="AB13" i="4"/>
  <c r="R11" i="4"/>
  <c r="AB10" i="4"/>
  <c r="Q18" i="4"/>
  <c r="Q11" i="4"/>
  <c r="P8" i="4"/>
  <c r="S36" i="4"/>
  <c r="AC36" i="4" s="1"/>
  <c r="Q32" i="4"/>
  <c r="O42" i="4"/>
  <c r="S32" i="4"/>
  <c r="AB35" i="4"/>
  <c r="Q37" i="4"/>
  <c r="O24" i="4"/>
  <c r="O29" i="4"/>
  <c r="O30" i="4"/>
  <c r="O34" i="4"/>
  <c r="Q28" i="4"/>
  <c r="Q29" i="4"/>
  <c r="AA34" i="4"/>
  <c r="O36" i="4"/>
  <c r="O41" i="4"/>
  <c r="O44" i="4"/>
  <c r="O26" i="4"/>
  <c r="R28" i="4"/>
  <c r="AA35" i="4"/>
  <c r="Q36" i="4"/>
  <c r="O43" i="4"/>
  <c r="S18" i="4"/>
  <c r="AC18" i="4" s="1"/>
  <c r="O23" i="4"/>
  <c r="O22" i="4"/>
  <c r="P45" i="4"/>
  <c r="P9" i="4"/>
  <c r="W46" i="4"/>
  <c r="K54" i="4" s="1"/>
  <c r="AB12" i="4"/>
  <c r="T19" i="4"/>
  <c r="AB27" i="4"/>
  <c r="AB31" i="4"/>
  <c r="T33" i="4"/>
  <c r="AB11" i="4"/>
  <c r="R12" i="4"/>
  <c r="S19" i="4"/>
  <c r="AC19" i="4" s="1"/>
  <c r="AB26" i="4"/>
  <c r="R27" i="4"/>
  <c r="AB30" i="4"/>
  <c r="S33" i="4"/>
  <c r="T34" i="4"/>
  <c r="S38" i="4"/>
  <c r="AC38" i="4" s="1"/>
  <c r="AB44" i="4"/>
  <c r="T38" i="4"/>
  <c r="R10" i="4"/>
  <c r="S17" i="4"/>
  <c r="AC17" i="4" s="1"/>
  <c r="T18" i="4"/>
  <c r="Q23" i="4"/>
  <c r="Q24" i="4"/>
  <c r="P25" i="4"/>
  <c r="Q26" i="4"/>
  <c r="O27" i="4"/>
  <c r="AB28" i="4"/>
  <c r="Q30" i="4"/>
  <c r="O31" i="4"/>
  <c r="T32" i="4"/>
  <c r="O33" i="4"/>
  <c r="AA33" i="4"/>
  <c r="Q34" i="4"/>
  <c r="AB34" i="4"/>
  <c r="T37" i="4"/>
  <c r="O38" i="4"/>
  <c r="Q41" i="4"/>
  <c r="Q44" i="4"/>
  <c r="O32" i="4"/>
  <c r="Q33" i="4"/>
  <c r="O37" i="4"/>
  <c r="AA11" i="3"/>
  <c r="T19" i="3"/>
  <c r="AA12" i="3"/>
  <c r="Z15" i="3"/>
  <c r="T17" i="3"/>
  <c r="O19" i="3"/>
  <c r="O25" i="3"/>
  <c r="O27" i="3"/>
  <c r="O9" i="3"/>
  <c r="AA10" i="3"/>
  <c r="R11" i="3"/>
  <c r="Q12" i="3"/>
  <c r="O13" i="3"/>
  <c r="AA14" i="3"/>
  <c r="S15" i="3"/>
  <c r="O16" i="3"/>
  <c r="Z16" i="3"/>
  <c r="Q17" i="3"/>
  <c r="AA17" i="3"/>
  <c r="S18" i="3"/>
  <c r="AB18" i="3" s="1"/>
  <c r="S19" i="3"/>
  <c r="AB19" i="3" s="1"/>
  <c r="T20" i="3"/>
  <c r="V24" i="3"/>
  <c r="U27" i="3"/>
  <c r="T15" i="3"/>
  <c r="T18" i="3"/>
  <c r="AA27" i="3"/>
  <c r="O11" i="3"/>
  <c r="O15" i="3"/>
  <c r="O18" i="3"/>
  <c r="Z18" i="3"/>
  <c r="Z29" i="3" s="1"/>
  <c r="K41" i="3" s="1"/>
  <c r="O24" i="3"/>
  <c r="O26" i="3"/>
  <c r="Q15" i="3"/>
  <c r="O17" i="3"/>
  <c r="Q18" i="3"/>
  <c r="AA12" i="2"/>
  <c r="AA9" i="2"/>
  <c r="O12" i="2"/>
  <c r="AA14" i="2"/>
  <c r="T18" i="2"/>
  <c r="O19" i="2"/>
  <c r="P25" i="2"/>
  <c r="O9" i="2"/>
  <c r="AA10" i="2"/>
  <c r="Q12" i="2"/>
  <c r="O13" i="2"/>
  <c r="O14" i="2"/>
  <c r="AA15" i="2"/>
  <c r="T17" i="2"/>
  <c r="O18" i="2"/>
  <c r="Q19" i="2"/>
  <c r="O17" i="2"/>
  <c r="U29" i="3" l="1"/>
  <c r="K36" i="3" s="1"/>
  <c r="Z26" i="2"/>
  <c r="K38" i="2" s="1"/>
  <c r="R26" i="2"/>
  <c r="K30" i="2" s="1"/>
  <c r="U26" i="2"/>
  <c r="K33" i="2" s="1"/>
  <c r="E30" i="3"/>
  <c r="R29" i="3"/>
  <c r="K33" i="3" s="1"/>
  <c r="AA29" i="3"/>
  <c r="K42" i="3" s="1"/>
  <c r="E47" i="4"/>
  <c r="R46" i="4"/>
  <c r="K50" i="4" s="1"/>
  <c r="AA46" i="4"/>
  <c r="K58" i="4" s="1"/>
  <c r="U46" i="4"/>
  <c r="K53" i="4" s="1"/>
  <c r="AB46" i="4"/>
  <c r="K59" i="4" s="1"/>
  <c r="V29" i="3"/>
  <c r="K37" i="3" s="1"/>
  <c r="P28" i="3"/>
  <c r="P8" i="3"/>
  <c r="AA26" i="2"/>
  <c r="K39" i="2" s="1"/>
  <c r="E21" i="6" l="1"/>
  <c r="E20" i="6"/>
  <c r="F23" i="7"/>
  <c r="E6" i="7" l="1"/>
  <c r="E6" i="6" l="1"/>
  <c r="E13" i="6"/>
  <c r="E13" i="7"/>
  <c r="F22" i="7" l="1"/>
  <c r="F21" i="7"/>
  <c r="F20" i="7"/>
  <c r="G20" i="7" l="1"/>
  <c r="F28" i="7"/>
  <c r="G28" i="7" s="1"/>
  <c r="F24" i="7"/>
  <c r="G24" i="7" s="1"/>
  <c r="H24" i="7"/>
  <c r="I24" i="7" s="1"/>
  <c r="H20" i="7"/>
  <c r="I20" i="7" s="1"/>
  <c r="F27" i="7"/>
  <c r="G27" i="7" s="1"/>
  <c r="F26" i="7"/>
  <c r="G26" i="7" s="1"/>
  <c r="F25" i="7"/>
  <c r="G25" i="7" s="1"/>
  <c r="G23" i="7"/>
  <c r="E33" i="7"/>
  <c r="F33" i="7" s="1"/>
  <c r="E32" i="7"/>
  <c r="F32" i="7" s="1"/>
  <c r="E31" i="7"/>
  <c r="F31" i="7" s="1"/>
  <c r="E38" i="7"/>
  <c r="F38" i="7" s="1"/>
  <c r="E37" i="7"/>
  <c r="F37" i="7" s="1"/>
  <c r="E36" i="7"/>
  <c r="F36" i="7" s="1"/>
  <c r="E35" i="7"/>
  <c r="F35" i="7" s="1"/>
  <c r="E34" i="7"/>
  <c r="F34" i="7" s="1"/>
  <c r="G21" i="7" l="1"/>
  <c r="G22" i="7"/>
  <c r="F6" i="6" l="1"/>
  <c r="G31" i="7" l="1"/>
  <c r="F6" i="7"/>
  <c r="E7" i="7"/>
  <c r="F7" i="7" s="1"/>
  <c r="E8" i="7"/>
  <c r="F8" i="7" s="1"/>
  <c r="E9" i="7"/>
  <c r="F9" i="7" s="1"/>
  <c r="E10" i="7"/>
  <c r="F10" i="7" s="1"/>
  <c r="F13" i="7"/>
  <c r="E14" i="7"/>
  <c r="F14" i="7" s="1"/>
  <c r="E15" i="7"/>
  <c r="F15" i="7" s="1"/>
  <c r="E16" i="7"/>
  <c r="F16" i="7" s="1"/>
  <c r="E17" i="7"/>
  <c r="F17" i="7" s="1"/>
  <c r="E7" i="6"/>
  <c r="F7" i="6" s="1"/>
  <c r="E8" i="6"/>
  <c r="F8" i="6" s="1"/>
  <c r="E9" i="6"/>
  <c r="F9" i="6" s="1"/>
  <c r="E10" i="6"/>
  <c r="F10" i="6" s="1"/>
  <c r="H34" i="7" l="1"/>
  <c r="G34" i="7"/>
  <c r="H31" i="7"/>
  <c r="F41" i="7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20" i="6"/>
  <c r="E16" i="6"/>
  <c r="F16" i="6" s="1"/>
  <c r="E25" i="6"/>
  <c r="F25" i="6" s="1"/>
  <c r="E28" i="6"/>
  <c r="F28" i="6" s="1"/>
  <c r="E27" i="6"/>
  <c r="F27" i="6" s="1"/>
  <c r="E26" i="6"/>
  <c r="F26" i="6" s="1"/>
  <c r="E24" i="6"/>
  <c r="F24" i="6" s="1"/>
  <c r="E23" i="6"/>
  <c r="F23" i="6" s="1"/>
  <c r="E22" i="6"/>
  <c r="F22" i="6" s="1"/>
  <c r="F21" i="6"/>
  <c r="E14" i="6"/>
  <c r="E15" i="6"/>
  <c r="E17" i="6"/>
  <c r="G24" i="6" l="1"/>
  <c r="H24" i="6" s="1"/>
  <c r="G20" i="6"/>
  <c r="H20" i="6" s="1"/>
  <c r="G45" i="7"/>
  <c r="H45" i="7" s="1"/>
  <c r="G41" i="7"/>
  <c r="H41" i="7" s="1"/>
  <c r="F17" i="6"/>
  <c r="F15" i="6"/>
  <c r="F14" i="6"/>
  <c r="F13" i="6" l="1"/>
  <c r="G14" i="5"/>
  <c r="D28" i="5" l="1"/>
  <c r="D29" i="5"/>
  <c r="D30" i="5"/>
  <c r="D31" i="5"/>
  <c r="D32" i="5"/>
  <c r="D33" i="5"/>
  <c r="D34" i="5"/>
  <c r="D35" i="5"/>
  <c r="D27" i="5"/>
  <c r="D26" i="5"/>
  <c r="G28" i="5"/>
  <c r="G29" i="5"/>
  <c r="G30" i="5"/>
  <c r="G31" i="5"/>
  <c r="G32" i="5"/>
  <c r="G33" i="5"/>
  <c r="G34" i="5"/>
  <c r="G35" i="5"/>
  <c r="G27" i="5"/>
  <c r="G13" i="5"/>
  <c r="D12" i="5"/>
  <c r="D14" i="5"/>
  <c r="D15" i="5"/>
  <c r="D16" i="5"/>
  <c r="D17" i="5"/>
  <c r="D18" i="5"/>
  <c r="D19" i="5"/>
  <c r="D20" i="5"/>
  <c r="D21" i="5"/>
  <c r="D13" i="5"/>
  <c r="G15" i="5"/>
  <c r="G16" i="5"/>
  <c r="G17" i="5"/>
  <c r="G18" i="5"/>
  <c r="G19" i="5"/>
  <c r="G20" i="5"/>
  <c r="G21" i="5"/>
  <c r="D22" i="5" l="1"/>
  <c r="D36" i="5"/>
  <c r="M23" i="3" l="1"/>
  <c r="N23" i="3" s="1"/>
  <c r="Q23" i="3" s="1"/>
  <c r="Q29" i="3" s="1"/>
  <c r="M40" i="4"/>
  <c r="N40" i="4" s="1"/>
  <c r="M20" i="2"/>
  <c r="N20" i="2" s="1"/>
  <c r="M21" i="4"/>
  <c r="N21" i="4" s="1"/>
  <c r="M13" i="5"/>
  <c r="M15" i="5"/>
  <c r="M16" i="5"/>
  <c r="M18" i="5"/>
  <c r="M19" i="5"/>
  <c r="M20" i="5"/>
  <c r="M21" i="5"/>
  <c r="M27" i="5"/>
  <c r="M28" i="5"/>
  <c r="M29" i="5"/>
  <c r="M30" i="5"/>
  <c r="M31" i="5"/>
  <c r="M32" i="5"/>
  <c r="M33" i="5"/>
  <c r="M34" i="5"/>
  <c r="M35" i="5"/>
  <c r="J13" i="5"/>
  <c r="J27" i="5"/>
  <c r="J28" i="5"/>
  <c r="J30" i="5"/>
  <c r="J31" i="5"/>
  <c r="J32" i="5"/>
  <c r="J33" i="5"/>
  <c r="J34" i="5"/>
  <c r="J35" i="5"/>
  <c r="M17" i="5"/>
  <c r="M14" i="5"/>
  <c r="G26" i="5"/>
  <c r="J18" i="5"/>
  <c r="J14" i="5"/>
  <c r="G12" i="5"/>
  <c r="T23" i="3" l="1"/>
  <c r="T29" i="3" s="1"/>
  <c r="K35" i="3" s="1"/>
  <c r="S23" i="3"/>
  <c r="AB23" i="3" s="1"/>
  <c r="AB29" i="3" s="1"/>
  <c r="K43" i="3" s="1"/>
  <c r="Q40" i="4"/>
  <c r="T40" i="4"/>
  <c r="S40" i="4"/>
  <c r="AC40" i="4" s="1"/>
  <c r="Q21" i="4"/>
  <c r="T21" i="4"/>
  <c r="S21" i="4"/>
  <c r="J26" i="5"/>
  <c r="M26" i="5"/>
  <c r="J15" i="5"/>
  <c r="O15" i="5" s="1"/>
  <c r="M12" i="5"/>
  <c r="J29" i="5"/>
  <c r="O29" i="5" s="1"/>
  <c r="J20" i="5"/>
  <c r="O20" i="5" s="1"/>
  <c r="J17" i="5"/>
  <c r="O17" i="5" s="1"/>
  <c r="J21" i="5"/>
  <c r="O21" i="5" s="1"/>
  <c r="J19" i="5"/>
  <c r="O19" i="5" s="1"/>
  <c r="J16" i="5"/>
  <c r="O16" i="5" s="1"/>
  <c r="O31" i="5"/>
  <c r="O27" i="5"/>
  <c r="O14" i="5"/>
  <c r="O13" i="5"/>
  <c r="O34" i="5"/>
  <c r="O32" i="5"/>
  <c r="O30" i="5"/>
  <c r="O33" i="5"/>
  <c r="O28" i="5"/>
  <c r="O35" i="5"/>
  <c r="S29" i="3" l="1"/>
  <c r="K34" i="3" s="1"/>
  <c r="Q46" i="4"/>
  <c r="T46" i="4"/>
  <c r="K52" i="4" s="1"/>
  <c r="AC21" i="4"/>
  <c r="AC46" i="4" s="1"/>
  <c r="K60" i="4" s="1"/>
  <c r="S46" i="4"/>
  <c r="K51" i="4" s="1"/>
  <c r="O26" i="5"/>
  <c r="O37" i="5" s="1"/>
  <c r="O8" i="5" s="1"/>
  <c r="O12" i="5"/>
  <c r="O18" i="5"/>
  <c r="O23" i="3" l="1"/>
  <c r="O28" i="3" s="1"/>
  <c r="O40" i="4"/>
  <c r="O45" i="4" s="1"/>
  <c r="O23" i="5"/>
  <c r="N45" i="4" l="1"/>
  <c r="AE45" i="4" s="1"/>
  <c r="AE9" i="4" s="1"/>
  <c r="O9" i="4"/>
  <c r="O8" i="3"/>
  <c r="N28" i="3"/>
  <c r="AD28" i="3" s="1"/>
  <c r="AD8" i="3" s="1"/>
  <c r="O7" i="5"/>
  <c r="O20" i="2" s="1"/>
  <c r="O9" i="5"/>
  <c r="S20" i="2" l="1"/>
  <c r="T20" i="2"/>
  <c r="T26" i="2" s="1"/>
  <c r="K32" i="2" s="1"/>
  <c r="Q20" i="2"/>
  <c r="Q26" i="2" s="1"/>
  <c r="O21" i="4"/>
  <c r="O25" i="4" s="1"/>
  <c r="O25" i="2"/>
  <c r="AB20" i="2" l="1"/>
  <c r="AB26" i="2" s="1"/>
  <c r="K40" i="2" s="1"/>
  <c r="S26" i="2"/>
  <c r="K31" i="2" s="1"/>
  <c r="O8" i="4"/>
  <c r="N7" i="4"/>
  <c r="N25" i="4"/>
  <c r="AE25" i="4" s="1"/>
  <c r="N7" i="2"/>
  <c r="N25" i="2"/>
  <c r="AD25" i="2" s="1"/>
  <c r="AD8" i="2" s="1"/>
  <c r="O8" i="2"/>
  <c r="AE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Vošvrdová Martina (MHMP, FON)</author>
  </authors>
  <commentList>
    <comment ref="R9" authorId="0" shapeId="0" xr:uid="{00000000-0006-0000-01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hodnota se vypočítá dle počtu tříd, ve kterých bude dvojjazyčný školní asistent působit
</t>
        </r>
      </text>
    </comment>
    <comment ref="Z9" authorId="0" shapeId="0" xr:uid="{00000000-0006-0000-0100-000002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dvojjazyčným školním asistentem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9" authorId="0" shapeId="0" xr:uid="{00000000-0006-0000-0100-000003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 dvojjazyčným školním asistentem, kteří mají přiznaná podpůrná opatření dle § 16 školského zákona 561/2004 Sb
</t>
        </r>
      </text>
    </comment>
    <comment ref="R10" authorId="0" shapeId="0" xr:uid="{00000000-0006-0000-0100-000004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osob, kterým bude služba poskytována (může se jednat o žáky i rodiče/zákonné zástupce)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Z10" authorId="0" shapeId="0" xr:uid="{00000000-0006-0000-0100-000005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interkulturním pracovníkem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0" authorId="0" shapeId="0" xr:uid="{00000000-0006-0000-0100-000006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 interkulturním pracovníkem, kteří mají přiznaná podpůrná opatření dle § 16 školského zákona 561/2004 Sb
</t>
        </r>
      </text>
    </comment>
    <comment ref="R11" authorId="0" shapeId="0" xr:uid="{00000000-0006-0000-0100-000007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osob, kterým bude služba poskytována (může se jednat o žáky i rodiče/zákonné zástupce)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Z11" authorId="0" shapeId="0" xr:uid="{00000000-0006-0000-0100-000008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interkulturním pracovníkem</t>
        </r>
      </text>
    </comment>
    <comment ref="AA11" authorId="0" shapeId="0" xr:uid="{00000000-0006-0000-0100-000009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přiznaná podpůrná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2" authorId="0" shapeId="0" xr:uid="{00000000-0006-0000-0100-00000A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2" authorId="0" shapeId="0" xr:uid="{00000000-0006-0000-0100-00000B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OMJ, kteří mají přiznaná podpůrná opatření dle § 16 školského zákona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12"/>
            <color indexed="81"/>
            <rFont val="Tahoma"/>
            <family val="2"/>
            <charset val="238"/>
          </rPr>
          <t>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3" authorId="0" shapeId="0" xr:uid="{00000000-0006-0000-0100-00000C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</text>
    </comment>
    <comment ref="AA13" authorId="0" shapeId="0" xr:uid="{00000000-0006-0000-0100-00000D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OMJ, kteří mají přiznaná podpůrná opatření dle § 16 školského zákona 561/2004 Sb
</t>
        </r>
      </text>
    </comment>
    <comment ref="Z14" authorId="0" shapeId="0" xr:uid="{00000000-0006-0000-0100-00000E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4" authorId="0" shapeId="0" xr:uid="{00000000-0006-0000-0100-00000F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žáků, kteří mají přiznaná podpůrná opatření dle § 16 školského zákona 561/2004 Sb (nejedná se pouze o žáky s OMJ)
</t>
        </r>
      </text>
    </comment>
    <comment ref="Z15" authorId="0" shapeId="0" xr:uid="{00000000-0006-0000-0100-000010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</text>
    </comment>
    <comment ref="AA15" authorId="0" shapeId="0" xr:uid="{00000000-0006-0000-0100-000011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přiznaná podpůrná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Vošvrdová Martina (MHMP, FON)</author>
  </authors>
  <commentList>
    <comment ref="R9" authorId="0" shapeId="0" xr:uid="{00000000-0006-0000-02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hodnota se vypočítá dle počtu tříd, ve kterých bude dvojjazyčný školní asistent působit
</t>
        </r>
      </text>
    </comment>
    <comment ref="Z9" authorId="0" shapeId="0" xr:uid="{00000000-0006-0000-0200-000002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dvojjazyčným školním asistentem</t>
        </r>
      </text>
    </comment>
    <comment ref="AA9" authorId="0" shapeId="0" xr:uid="{00000000-0006-0000-0200-000003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dvojjazyčným školním asistentem, kteří mají přiznané podpůrné opatření dle § 16 školského zákona 561/2004 Sb</t>
        </r>
      </text>
    </comment>
    <comment ref="R10" authorId="0" shapeId="0" xr:uid="{00000000-0006-0000-0200-000004000000}">
      <text>
        <r>
          <rPr>
            <b/>
            <sz val="12"/>
            <color indexed="81"/>
            <rFont val="Tahoma"/>
            <family val="2"/>
            <charset val="238"/>
          </rPr>
          <t xml:space="preserve">hodnota se vypočítá dle počtu osob, kterým bude služba poskytována (může se jednat o žáky i rodiče/zákonné zástupce)
</t>
        </r>
      </text>
    </comment>
    <comment ref="Z10" authorId="0" shapeId="0" xr:uid="{00000000-0006-0000-0200-000005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interkulturním pracovníkem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0" authorId="0" shapeId="0" xr:uid="{00000000-0006-0000-0200-000006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přiznané podpůrné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1" authorId="0" shapeId="0" xr:uid="{00000000-0006-0000-0200-000007000000}">
      <text>
        <r>
          <rPr>
            <b/>
            <sz val="12"/>
            <color indexed="81"/>
            <rFont val="Tahoma"/>
            <family val="2"/>
            <charset val="238"/>
          </rPr>
          <t xml:space="preserve">hodnota se vypočítá dle počtu osob, kterým bude služba poskytována (může se jednat o žáky i rodiče/zákonné zástupce)
</t>
        </r>
      </text>
    </comment>
    <comment ref="Z11" authorId="0" shapeId="0" xr:uid="{00000000-0006-0000-0200-000008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dětí s OMJ interkulturním pracovníkem
</t>
        </r>
      </text>
    </comment>
    <comment ref="AA11" authorId="0" shapeId="0" xr:uid="{00000000-0006-0000-0200-000009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přiznané podpůrné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2" authorId="0" shapeId="0" xr:uid="{00000000-0006-0000-0200-00000A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AA12" authorId="0" shapeId="0" xr:uid="{00000000-0006-0000-0200-00000B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OMJ, kteří mají přiznané podpůrné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3" authorId="0" shapeId="0" xr:uid="{00000000-0006-0000-0200-00000C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AA13" authorId="0" shapeId="0" xr:uid="{00000000-0006-0000-0200-00000D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OMJ, kteří mají přiznané podpůrné opatření dle § 16 školského zákona 561/2004 Sb
</t>
        </r>
      </text>
    </comment>
    <comment ref="Z14" authorId="0" shapeId="0" xr:uid="{00000000-0006-0000-0200-00000E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dětí s OMJ
</t>
        </r>
      </text>
    </comment>
    <comment ref="AA14" authorId="0" shapeId="0" xr:uid="{00000000-0006-0000-0200-00000F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OMJ, kteří mají přiznané podpůrné opatření dle § 16 školského zákona 561/2004 Sb
</t>
        </r>
      </text>
    </comment>
    <comment ref="Z15" authorId="0" shapeId="0" xr:uid="{00000000-0006-0000-0200-000010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5" authorId="0" shapeId="0" xr:uid="{00000000-0006-0000-0200-000011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žáků, kteří mají přiznané podpůrné opatření dle § 16 školského zákona 561/2004 Sb (nejedná se pouze o žáky s OMJ)
</t>
        </r>
      </text>
    </comment>
    <comment ref="Z16" authorId="0" shapeId="0" xr:uid="{00000000-0006-0000-0200-000012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všech dětí podpořených v rámci projektové výuky (celá třída)
</t>
        </r>
      </text>
    </comment>
    <comment ref="AA16" authorId="0" shapeId="0" xr:uid="{00000000-0006-0000-0200-000013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7" authorId="0" shapeId="0" xr:uid="{00000000-0006-0000-0200-000014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7" authorId="0" shapeId="0" xr:uid="{00000000-0006-0000-0200-000015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8" authorId="0" shapeId="0" xr:uid="{00000000-0006-0000-0200-000016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8" authorId="0" shapeId="0" xr:uid="{00000000-0006-0000-0200-000017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Vošvrdová Martina (MHMP, FON)</author>
  </authors>
  <commentList>
    <comment ref="R10" authorId="0" shapeId="0" xr:uid="{00000000-0006-0000-03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hodnota se vypočítá dle počtu tříd, ve kterých bude dvojjazyčný školní asistent působit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0" authorId="0" shapeId="0" xr:uid="{00000000-0006-0000-0300-000002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dvojjazyčným školním asistentem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0" authorId="0" shapeId="0" xr:uid="{00000000-0006-0000-0300-000003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dvojjazyčným školním asistentem, kteří mají přiznané podpůrné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1" authorId="0" shapeId="0" xr:uid="{00000000-0006-0000-0300-000004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osob, kterým bude služba poskytována (může se jednat o žáky i rodiče/zákonné zástupce)</t>
        </r>
      </text>
    </comment>
    <comment ref="AA11" authorId="0" shapeId="0" xr:uid="{00000000-0006-0000-0300-000005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interkulturním pracovníkem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1" authorId="0" shapeId="0" xr:uid="{00000000-0006-0000-0300-000006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přiznané podpůrné opatření dle § 16 školského zákona 561/2004 Sb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R12" authorId="0" shapeId="0" xr:uid="{00000000-0006-0000-0300-000007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osob, kterým bude služba poskytována (může se jednat o žáky i rodiče/zákonné zástupce)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2" authorId="0" shapeId="0" xr:uid="{00000000-0006-0000-0300-000008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interkulturním pracovníkem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AB12" authorId="0" shapeId="0" xr:uid="{00000000-0006-0000-0300-000009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přiznané podpůrné opatření dle § 16 školského zákona 561/2004 Sb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3" authorId="0" shapeId="0" xr:uid="{00000000-0006-0000-0300-00000A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3" authorId="0" shapeId="0" xr:uid="{00000000-0006-0000-0300-00000B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OMJ, kteří mají přiznané podpůrné opatření dle § 16 školského zákona 561/2004 Sb
</t>
        </r>
      </text>
    </comment>
    <comment ref="AA14" authorId="0" shapeId="0" xr:uid="{00000000-0006-0000-0300-00000C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4" authorId="0" shapeId="0" xr:uid="{00000000-0006-0000-0300-00000D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OMJ, kteří mají přiznané podpůrné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5" authorId="0" shapeId="0" xr:uid="{00000000-0006-0000-0300-00000E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všech dětí podpořených v rámci projektové výuky (celá třída)
</t>
        </r>
      </text>
    </comment>
    <comment ref="AB15" authorId="0" shapeId="0" xr:uid="{00000000-0006-0000-0300-00000F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6" authorId="0" shapeId="0" xr:uid="{00000000-0006-0000-0300-000010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6" authorId="0" shapeId="0" xr:uid="{00000000-0006-0000-0300-000011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žáků, kteří mají přiznané podpůrné opatření dle § 16 školského zákona 561/2004 Sb (nejedná se pouze o žáky s OMJ)
</t>
        </r>
      </text>
    </comment>
    <comment ref="R26" authorId="0" shapeId="0" xr:uid="{00000000-0006-0000-0300-000012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tříd, ve kterých bude dvojjazyčný školní asistent působit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A26" authorId="0" shapeId="0" xr:uid="{00000000-0006-0000-0300-000013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dětí s OMJ dvojjazyčným školním asistentem
</t>
        </r>
      </text>
    </comment>
    <comment ref="AB26" authorId="0" shapeId="0" xr:uid="{00000000-0006-0000-0300-000014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 dvojjazyčným školním asistentem, kteří mají přiznané podpůrné opatření dle § 16 školského zákona 561/2004 Sb
</t>
        </r>
      </text>
    </comment>
    <comment ref="R27" authorId="0" shapeId="0" xr:uid="{00000000-0006-0000-0300-000015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osob, kterým bude služba poskytována (může se jednat o žáky i rodiče/zákonné zástupce)</t>
        </r>
      </text>
    </comment>
    <comment ref="AA27" authorId="0" shapeId="0" xr:uid="{00000000-0006-0000-0300-000016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dětí s OMJ interkulturním pracovníkem
</t>
        </r>
      </text>
    </comment>
    <comment ref="AB27" authorId="0" shapeId="0" xr:uid="{00000000-0006-0000-0300-000017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přiznané podpůrné opatření dle § 16 školského zákona 561/2004 Sb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8" authorId="0" shapeId="0" xr:uid="{00000000-0006-0000-0300-000018000000}">
      <text>
        <r>
          <rPr>
            <b/>
            <sz val="12"/>
            <color indexed="81"/>
            <rFont val="Tahoma"/>
            <family val="2"/>
            <charset val="238"/>
          </rPr>
          <t>hodnota se vypočítá dle počtu osob, kterým bude služba poskytována (může se jednat o žáky i rodiče/zákonné zástupce)</t>
        </r>
      </text>
    </comment>
    <comment ref="AA28" authorId="0" shapeId="0" xr:uid="{00000000-0006-0000-0300-000019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 interkulturním pracovníkem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8" authorId="0" shapeId="0" xr:uid="{00000000-0006-0000-0300-00001A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 interkulturním pracovníkem, kteří mají přiznané podpůrné opatření dle § 16 školského zákona 561/2004 Sb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9" authorId="0" shapeId="0" xr:uid="{00000000-0006-0000-0300-00001B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9" authorId="0" shapeId="0" xr:uid="{00000000-0006-0000-0300-00001C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 s OMJ, kteří mají přiznané podpůrné opatření dle § 16 školského zákona 561/2004 Sb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0" authorId="0" shapeId="0" xr:uid="{00000000-0006-0000-0300-00001D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30" authorId="0" shapeId="0" xr:uid="{00000000-0006-0000-0300-00001E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OMJ, kteří mají přiznané podpůrné opatření dle § 16 školského zákona 561/2004 Sb
</t>
        </r>
      </text>
    </comment>
    <comment ref="AA31" authorId="0" shapeId="0" xr:uid="{00000000-0006-0000-0300-00001F000000}">
      <text>
        <r>
          <rPr>
            <b/>
            <sz val="12"/>
            <color indexed="81"/>
            <rFont val="Tahoma"/>
            <family val="2"/>
            <charset val="238"/>
          </rPr>
          <t>počet podpořených dětí s OMJ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AB31" authorId="0" shapeId="0" xr:uid="{00000000-0006-0000-0300-000020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 s OMJ, kteří mají přiznané podpůrné opatření dle § 16 školského zákona 561/2004 Sb
</t>
        </r>
      </text>
    </comment>
    <comment ref="AA32" authorId="0" shapeId="0" xr:uid="{00000000-0006-0000-0300-000021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32" authorId="0" shapeId="0" xr:uid="{00000000-0006-0000-0300-000022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3" authorId="0" shapeId="0" xr:uid="{00000000-0006-0000-0300-000023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všech dětí podpořených v rámci projektové výuky (celá třída)
</t>
        </r>
      </text>
    </comment>
    <comment ref="AB33" authorId="0" shapeId="0" xr:uid="{00000000-0006-0000-0300-000024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4" authorId="0" shapeId="0" xr:uid="{00000000-0006-0000-0300-000025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všech dětí podpořených v rámci projektové výuky (celá třída)
</t>
        </r>
      </text>
    </comment>
    <comment ref="AB34" authorId="0" shapeId="0" xr:uid="{00000000-0006-0000-0300-000026000000}">
      <text>
        <r>
          <rPr>
            <b/>
            <sz val="12"/>
            <color indexed="81"/>
            <rFont val="Tahoma"/>
            <family val="2"/>
            <charset val="238"/>
          </rPr>
          <t xml:space="preserve">počet podpořených žáků, kteří mají přiznané podpůrné opatření dle § 16 školského zákona 561/2004 Sb (nejedná se pouze o žáky s OMJ)
</t>
        </r>
      </text>
    </comment>
    <comment ref="AA35" authorId="0" shapeId="0" xr:uid="{00000000-0006-0000-0300-000027000000}">
      <text>
        <r>
          <rPr>
            <b/>
            <sz val="12"/>
            <color indexed="81"/>
            <rFont val="Tahoma"/>
            <family val="2"/>
            <charset val="238"/>
          </rPr>
          <t>počet všech dětí podpořených v rámci projektové výuky (celá třída)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AB35" authorId="0" shapeId="0" xr:uid="{00000000-0006-0000-0300-000028000000}">
      <text>
        <r>
          <rPr>
            <b/>
            <sz val="12"/>
            <color indexed="81"/>
            <rFont val="Tahoma"/>
            <family val="2"/>
            <charset val="238"/>
          </rPr>
          <t>počet podpořených žáků, kteří mají přiznané podpůrné opatření dle § 16 školského zákona 561/2004 Sb (nejedná se pouze o žáky s OMJ)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Bořkovcová Nina (MHMP)</author>
    <author>Velebilová Irena ()</author>
  </authors>
  <commentList>
    <comment ref="E19" authorId="0" shapeId="0" xr:uid="{00000000-0006-0000-0700-000001000000}">
      <text>
        <r>
          <rPr>
            <sz val="9"/>
            <color indexed="81"/>
            <rFont val="Tahoma"/>
            <family val="2"/>
            <charset val="238"/>
          </rPr>
          <t xml:space="preserve">Vložte celé číslo a to dále upravte dle požadované délky kurzu, která se po vyplnění této buňky projeví ve sloupci F a G
</t>
        </r>
      </text>
    </comment>
    <comment ref="F19" authorId="1" shapeId="0" xr:uid="{00000000-0006-0000-0700-000002000000}">
      <text>
        <r>
          <rPr>
            <sz val="9"/>
            <color indexed="81"/>
            <rFont val="Tahoma"/>
            <family val="2"/>
            <charset val="238"/>
          </rPr>
          <t>Podle zvolených jednotek se zde ukáže počet týdnů na daný kurz. Počet týdnů je pouze orientační, vždy záleží na kalendáři konkrétního školního roku (rozložení svátků, prázdnin atd.).</t>
        </r>
      </text>
    </comment>
  </commentList>
</comments>
</file>

<file path=xl/sharedStrings.xml><?xml version="1.0" encoding="utf-8"?>
<sst xmlns="http://schemas.openxmlformats.org/spreadsheetml/2006/main" count="812" uniqueCount="318">
  <si>
    <t>Počet podpůrných personálních opatření ve školách</t>
  </si>
  <si>
    <t>Celkový počet účastníků</t>
  </si>
  <si>
    <t>Počet pracovníků ve vzdělávání, kteří v praxi uplatňují nově získané poznatky a dovednosti</t>
  </si>
  <si>
    <t>výstupy</t>
  </si>
  <si>
    <t>Za MŠ finance celkem</t>
  </si>
  <si>
    <t>Za ZŠ finance celkem</t>
  </si>
  <si>
    <t>Indikátory celkem</t>
  </si>
  <si>
    <t>POSTUP:</t>
  </si>
  <si>
    <t>3.</t>
  </si>
  <si>
    <t>1.</t>
  </si>
  <si>
    <t>2.</t>
  </si>
  <si>
    <t>MATEŘSKÁ ŠKOLA</t>
  </si>
  <si>
    <t>Minimální dotace</t>
  </si>
  <si>
    <t>Maximální dotace</t>
  </si>
  <si>
    <t>ZŠ</t>
  </si>
  <si>
    <t>MATEŘSKÁ ŠKOLA
+
ZÁKLADNÍ ŠKOLA</t>
  </si>
  <si>
    <t>Výstupy</t>
  </si>
  <si>
    <t>Výsledky</t>
  </si>
  <si>
    <t>Požadováno celkem 
(v Kč)</t>
  </si>
  <si>
    <t xml:space="preserve">MATEŘSKÁ ŠKOLA + ZÁKLADNÍ ŠKOLA </t>
  </si>
  <si>
    <t>Počet dětí/žáků</t>
  </si>
  <si>
    <t>Speciální škola</t>
  </si>
  <si>
    <t>Ne</t>
  </si>
  <si>
    <t>MŠ</t>
  </si>
  <si>
    <t>4.</t>
  </si>
  <si>
    <t>Hodnoty nekopírujte a nepřesunujte, vždy je ručně vepište.</t>
  </si>
  <si>
    <t>V kalkulačce vyplňujte vždy pouze celá kladná čísla nebo nulu.</t>
  </si>
  <si>
    <t>5.</t>
  </si>
  <si>
    <t>zpět na hlavní stranu</t>
  </si>
  <si>
    <t>kliknutím na barevný blok budete přesměrováni na vybranou kalkulačku</t>
  </si>
  <si>
    <t>Tuto hodnotu uveďte v žádosti o podporu, v cílové hodnotě indikátoru.</t>
  </si>
  <si>
    <t>1.1.1</t>
  </si>
  <si>
    <t>2.1.1</t>
  </si>
  <si>
    <t>2.1.2</t>
  </si>
  <si>
    <t>2.1.14</t>
  </si>
  <si>
    <t>Dvojjazyčný školní asistent na 0,5 úvazku</t>
  </si>
  <si>
    <t xml:space="preserve">Interkulturní pracovník na 0,1 úvazku  </t>
  </si>
  <si>
    <t>2.2.1</t>
  </si>
  <si>
    <t>4.1.1</t>
  </si>
  <si>
    <t>4.1.2</t>
  </si>
  <si>
    <t>4.1.3</t>
  </si>
  <si>
    <t>4.2.1</t>
  </si>
  <si>
    <t>5.1.1</t>
  </si>
  <si>
    <t>5.2.1</t>
  </si>
  <si>
    <t>5.2.2</t>
  </si>
  <si>
    <t xml:space="preserve">Interkulturní pracovník na 10 hodin  </t>
  </si>
  <si>
    <t xml:space="preserve">Intenzivní jazykové kurzy ČDJ pro MŠ  </t>
  </si>
  <si>
    <t>Vzdělávání a osobnostní rozvoj pedagogických pracovníků škol v rozsahu 8 hod</t>
  </si>
  <si>
    <t>Vzdělávání a osobnostní rozvoj pedagogických pracovníků škol v rozsahu 40 hod</t>
  </si>
  <si>
    <t>Vzdělávání a osobnostní rozvoj pedagogických pracovníků škol v rozsahu 60 hod</t>
  </si>
  <si>
    <t>Čtyřdenní stáže pedagogických pracovníků</t>
  </si>
  <si>
    <t xml:space="preserve">Odborně zaměřená tematická setkávání a spolupráce s rodiči dětí </t>
  </si>
  <si>
    <t>Komunitně osvětové setkání 2 hodinové</t>
  </si>
  <si>
    <t>Komunitně osvětové setkání 4 hodinové</t>
  </si>
  <si>
    <t>1 jednotka  = účast pedagogického pracovníka na čtyřdenní zahraniční stáži / celkem 24 hodin řízených aktivit v hostitelské škole</t>
  </si>
  <si>
    <t>viz záložka 
STÁŽE</t>
  </si>
  <si>
    <t xml:space="preserve">1 jednotka = jedno min. 2 hodinové komunitní osvětové setkání pro min. 8 účastníků z řad rodičů, přátel školy a veřejnosti za pomoci odborníka nebo odborného týmu </t>
  </si>
  <si>
    <t>1 jednotka = 2 setkání rodičů a zákonných zástupců s expertem a zástupcem školy v ideálně min. 2 hodinách</t>
  </si>
  <si>
    <t xml:space="preserve">1 jednotka =  1 absolvent vzdělávacího programu DVPP v časové dotaci minimálně 60 hodin </t>
  </si>
  <si>
    <t xml:space="preserve">1 jednotka =  1 absolvent vzdělávacího programu DVPP v časové dotaci minimálně 40 hodin </t>
  </si>
  <si>
    <t>1 jednotka = 960 minut výuky češtiny druhého jazyka</t>
  </si>
  <si>
    <t>1 jednotka = práce interkulturního pracovník/a(ů) ve škole v rozsahu 10 hodin (10 * 60 minut)</t>
  </si>
  <si>
    <t>1 jednotka =práce interkulturního pracovníka ve škole ve výši úvazku 0,1 na 1 měsíc</t>
  </si>
  <si>
    <t>1 jednotka = práce dvojjazyčného asistenta v mateřské škole v rozsahu 0,5 úvazku na 1 měsíc</t>
  </si>
  <si>
    <t>2.2.2</t>
  </si>
  <si>
    <t>2.2.3</t>
  </si>
  <si>
    <t>2.3.1</t>
  </si>
  <si>
    <t>3.1.1</t>
  </si>
  <si>
    <t>3.1.2</t>
  </si>
  <si>
    <t>3.1.3</t>
  </si>
  <si>
    <t>3.1.4</t>
  </si>
  <si>
    <t>5.3.1</t>
  </si>
  <si>
    <t xml:space="preserve">Intenzivní jazykové kurzy ČDJ pro ZŠ a SŠ  </t>
  </si>
  <si>
    <t>1 jednotka = 80 hodin výuky češtiny druhého jazyka</t>
  </si>
  <si>
    <t>Prázdninové kurzy ČDJ</t>
  </si>
  <si>
    <t>Doučování dětí s OMJ v ZŠ A SŠ</t>
  </si>
  <si>
    <t>1 jednotka = 16 hodinový blok doučování</t>
  </si>
  <si>
    <t>1 jednotka = 32 hodin výuky češtiny druhého jazyka (doporučená intenzita 3 hodiny denně po dobu 10 pracovních dnů)</t>
  </si>
  <si>
    <t>1 jednotka = 45 min. projektové výuky pro 1 třídu v týmu pedagog a ne-pedagog</t>
  </si>
  <si>
    <t>1 jednotka = 4 hodinový blok projektové výuky pro 1 třídu (1 hodina = 45 min.) v týmu pedagog a ne-pedagog</t>
  </si>
  <si>
    <t xml:space="preserve">1 jednotka  = 4 hodinový blok projektové výuky pro 1 třídu (1 hodina = 45 min.) v cyklu pěti bloků (za max. pět měsíců)  </t>
  </si>
  <si>
    <t>Třídní projekt jednorázový pro 1 třídu</t>
  </si>
  <si>
    <t xml:space="preserve">Třídní projekt dopolední/ odpolední jednorázový pro 1 třídu </t>
  </si>
  <si>
    <t>Mezitřídní projekt dopolední/odpolední jednorázový pro max. 4 třídy</t>
  </si>
  <si>
    <t>Půlroční (kontinuální) projekt pro 1 třídu</t>
  </si>
  <si>
    <t>Volnočasový klub pro 16 setkání</t>
  </si>
  <si>
    <t xml:space="preserve">1 jednotka = minimálně 16 schůzek v délce trvání 90 minut v období pěti po sobě jdoucích měsících </t>
  </si>
  <si>
    <t>5 10 15</t>
  </si>
  <si>
    <t>5 05 01</t>
  </si>
  <si>
    <t>5 25 01</t>
  </si>
  <si>
    <t>5 12 12</t>
  </si>
  <si>
    <t>5 21 00</t>
  </si>
  <si>
    <t>5 22 00</t>
  </si>
  <si>
    <t>5 15 01</t>
  </si>
  <si>
    <t>5 16 14</t>
  </si>
  <si>
    <t>1 jednotka = jedno min. 4 hodinové komunitní osvětové setkání pro min. 16 účastníků z řad rodičů, přátel školy a veřejnosti za pomoci dvou odborníků nebo odborného týmu</t>
  </si>
  <si>
    <t>Počet organizací, ve kterých se zvýšila proinkluzivnost</t>
  </si>
  <si>
    <t>Počet podpořených osob - pracovníků ve vzdělávání</t>
  </si>
  <si>
    <t>výsledek</t>
  </si>
  <si>
    <t>Počet mimoškolních aktivit vedoucích k rozvoji kompetencí</t>
  </si>
  <si>
    <t>Počet tematických setkávání s rodiči</t>
  </si>
  <si>
    <t>Počet podpořených produktů</t>
  </si>
  <si>
    <t>Počet vzdělávacích zařízení, která využívají nové produkty</t>
  </si>
  <si>
    <t>Počet podpořených dětí, žáků, studentů</t>
  </si>
  <si>
    <t>Počet podpořených dětí, žáků a studentů se SVP</t>
  </si>
  <si>
    <t>ubytování</t>
  </si>
  <si>
    <t>cestovné</t>
  </si>
  <si>
    <t>10 až 99 km</t>
  </si>
  <si>
    <t>2 000 až 2 999 km</t>
  </si>
  <si>
    <t>500 až 1 999 km</t>
  </si>
  <si>
    <t>100 až 499 km</t>
  </si>
  <si>
    <t>Stáž 1</t>
  </si>
  <si>
    <t>Stáž 2</t>
  </si>
  <si>
    <t>Stáž 3</t>
  </si>
  <si>
    <t>Stáž 4</t>
  </si>
  <si>
    <t>Stáž 5</t>
  </si>
  <si>
    <t>Stáž 6</t>
  </si>
  <si>
    <t>Stáž 7</t>
  </si>
  <si>
    <t>Stáž 8</t>
  </si>
  <si>
    <t>Stáž 9</t>
  </si>
  <si>
    <t>Stáž 10</t>
  </si>
  <si>
    <t>Počet stáží</t>
  </si>
  <si>
    <t>Cena stáží za MŠ celkem</t>
  </si>
  <si>
    <t>Po kliknutí vyberte ze seznamu</t>
  </si>
  <si>
    <t xml:space="preserve">STÁŽE*                         </t>
  </si>
  <si>
    <t>Cena stáží za ZŠ  nebo SŠ celkem</t>
  </si>
  <si>
    <t>Fixní náklady</t>
  </si>
  <si>
    <t>Variabilní nákaldy</t>
  </si>
  <si>
    <t>Ubytování (náklady na ubytování, stravu atd.)</t>
  </si>
  <si>
    <t>Cestovné (náklady na zpáteční jízdenku/ letenku)</t>
  </si>
  <si>
    <t>Celková částka za jednu stáž</t>
  </si>
  <si>
    <t>NE</t>
  </si>
  <si>
    <t>V žádosti uveďte plánovaný počet vytvořených produktů.</t>
  </si>
  <si>
    <t>V případě, že budou v projektu vytvořeny produkty (indikátor 5 21 00) vyplňte počet zařízení, která budou tyto produkty využívat.</t>
  </si>
  <si>
    <t>Cena jedné jednotky
(v Kč)</t>
  </si>
  <si>
    <t>Počet vzd. zař., která využívají nové produkty</t>
  </si>
  <si>
    <t>viz záložka
STÁŽE</t>
  </si>
  <si>
    <t>Počet podpořených dětí a žáků se SVP</t>
  </si>
  <si>
    <t>5 26 03</t>
  </si>
  <si>
    <t>5 25 10</t>
  </si>
  <si>
    <t>Počet prac. ve vzděl., kteří v praxi uplatňují nově získané poznatky a dovednosti</t>
  </si>
  <si>
    <r>
      <rPr>
        <b/>
        <i/>
        <sz val="10"/>
        <color theme="1"/>
        <rFont val="Segoe UI"/>
        <family val="2"/>
        <charset val="238"/>
      </rPr>
      <t>Povinné indikátory</t>
    </r>
    <r>
      <rPr>
        <i/>
        <sz val="10"/>
        <color theme="1"/>
        <rFont val="Segoe UI"/>
        <family val="2"/>
        <charset val="238"/>
      </rPr>
      <t xml:space="preserve"> (všichni žadatelé musí stanovit cílovou hodnotu těchto indikátorů)</t>
    </r>
  </si>
  <si>
    <t>07.4.68.4.2</t>
  </si>
  <si>
    <r>
      <t xml:space="preserve">V žádosti vyberte specifický cíl
</t>
    </r>
    <r>
      <rPr>
        <sz val="10"/>
        <color theme="1"/>
        <rFont val="Segoe UI"/>
        <family val="2"/>
        <charset val="238"/>
      </rPr>
      <t>07.4.68.4.2 Zvýšení kvality vzdělávání prostřednictvím posílení inkluze v multikulturní společnosti a k němu procentní podíl 100%</t>
    </r>
  </si>
  <si>
    <t>ZÁKLADNÍ ŠKOLA NEBO STŘEDNÍ ŠKOLA</t>
  </si>
  <si>
    <t>Počet žáků</t>
  </si>
  <si>
    <t>ZŠ NEBO SŠ</t>
  </si>
  <si>
    <t xml:space="preserve">MATEŘSKÁ ŠKOLA </t>
  </si>
  <si>
    <t>ZÁKLADNÍ ŠKOLA
nebo
STŘEDNÍ ŠKOLA</t>
  </si>
  <si>
    <t>V menu níže zvolte, zda vyplňujete kalkulačku MŠ, ZŠ nebo SŠ, případně o sloučenou MŠ + ZŠ.</t>
  </si>
  <si>
    <t>V hlavičce kalkulačky vyplňte počet dětí MŠ/počet žáků ZŠ nebo SŠ (případně obojí, pokud vyplňujete za sloučenou MŠ a ZŠ).</t>
  </si>
  <si>
    <t>Za ZŠ nebo SŠ finance celkem</t>
  </si>
  <si>
    <t>• výběr aktivit projektu (výběr jednotek, také známých pod názvem "šablony")
• sestavení jednotkového rozpočtu
• nastavení indikátorů</t>
  </si>
  <si>
    <t>KALKULACE CENY STÁŽÍ</t>
  </si>
  <si>
    <t>http://ec.europa.eu/programmes/erasmus-plus/resources/distance-calculator_en</t>
  </si>
  <si>
    <t xml:space="preserve">1 jednotka = 1 absolvent vzdělávacího programu DVPP v časové dotaci minimálně 40 hodin </t>
  </si>
  <si>
    <t xml:space="preserve">1 jednotka = 1 absolvent vzdělávacího programu DVPP v časové dotaci minimálně 60 hodin </t>
  </si>
  <si>
    <t>1.1.1 Dvojjazyčný školní asistent na 0,5 úvazku (jednotka  0,5 úvazku na 1 měsíc)</t>
  </si>
  <si>
    <t>2.1.1 Interkulturní pracovník na 0,1 úvazku (jednotka  0,1 úvazku na 1 měsíc)</t>
  </si>
  <si>
    <t>Váš výpočet</t>
  </si>
  <si>
    <t>Příklady</t>
  </si>
  <si>
    <t>Počet měsíců</t>
  </si>
  <si>
    <t>Počet jednotek</t>
  </si>
  <si>
    <t>Celková částka</t>
  </si>
  <si>
    <t>4.1.1 Vzdělávání a osobnostní rozvoj pedagogických pracovníků škol v rozsahu 8 hod (tj. kurzy v rozsahu minimálně 8, 16 a 32 hod)</t>
  </si>
  <si>
    <t>1 jednotka = 1 absolvent vzdělávacího programu DVPP v časové dotaci minimálně 8 hodin (v případě zvolení jednotky     3 x se může jednat také o 3 x 8 nebo 1 x 24 hodinový kurz, pokud bude zvolena jednotka 2x = 2 x 8 hod nebo 1 x 16 hod)</t>
  </si>
  <si>
    <t>Délka kurzu</t>
  </si>
  <si>
    <t>min. 16 - max. 23 hod</t>
  </si>
  <si>
    <t>min. 24 - max. 31 hod</t>
  </si>
  <si>
    <t>min. 32 - max 39 hod</t>
  </si>
  <si>
    <t xml:space="preserve">Počet jednotek </t>
  </si>
  <si>
    <t>min. 8 - max. 15 hod</t>
  </si>
  <si>
    <t>12 hod (8 - 15 hod)</t>
  </si>
  <si>
    <t xml:space="preserve"> 8 hod (8 - 15 hod)</t>
  </si>
  <si>
    <t>16 hod (16 - 23 hod)</t>
  </si>
  <si>
    <t>POMOCNÉ VÝPOČTY MŠ</t>
  </si>
  <si>
    <t>POMOCNÉ VÝPOČTY
 ZŠ nebo SŠ</t>
  </si>
  <si>
    <t>Částka</t>
  </si>
  <si>
    <t>Částka jednotlivě</t>
  </si>
  <si>
    <t>Celkový požadovaný úvazek (uvádějte pouze násobky 0,5)</t>
  </si>
  <si>
    <t>Celkový požadovaný úvazek (uvádějte pouze násobky 0,1)</t>
  </si>
  <si>
    <t xml:space="preserve">Počet kurzů </t>
  </si>
  <si>
    <t>Počet jednotek, které uvedete v ISKP14+</t>
  </si>
  <si>
    <t>2.2.2 Intenzivní jazykové kurzy ČDJ pro ZŠ a SŠ  (blok 80 vyučovacích hodin češtiny jako druhého jazyka)</t>
  </si>
  <si>
    <t>4.1.1 Vzdělávání a osobnostní rozvoj pedagogických pracovníků škol v rozsahu 8 hod (tj. kurzy v rozsahu minimálně 8, 16, 24 nebo 32 hod)</t>
  </si>
  <si>
    <t>3.1.3 Mezitřídní projekt dopolední/odpolední jednorázový pro max. 4 třídy (4 hodinový blok projektové výuky  (4*45 min.) ve spolupráci pedagog – odborník )</t>
  </si>
  <si>
    <t>Počet zapojených tříd</t>
  </si>
  <si>
    <t>Počet projektových dnů</t>
  </si>
  <si>
    <t>dnů za 1 jednotku</t>
  </si>
  <si>
    <t>4 hodiny za den</t>
  </si>
  <si>
    <t>3 hodiny za den</t>
  </si>
  <si>
    <t>2 hodiny za den</t>
  </si>
  <si>
    <t>1 hodina za den</t>
  </si>
  <si>
    <t>Celkový počet jednotek, které uvedete v ISKP14+</t>
  </si>
  <si>
    <t>Počet hodin výuky za den</t>
  </si>
  <si>
    <t>Cca počet týdnů na daný kurz/y (orientační výpočet)</t>
  </si>
  <si>
    <t>Cca počet měsíců na daný kurz/y (orientační výpočet)</t>
  </si>
  <si>
    <t>Zvolte počet dnů výuky v týdnu
(min. 3 - max.  5)</t>
  </si>
  <si>
    <t>Částka za jednotlivé kurzy</t>
  </si>
  <si>
    <t>6.</t>
  </si>
  <si>
    <t>Zkontrolujte, zda před ukončením práce s kalkulačkou nejsou v relevantních listech červeně podbarvené buňky. Červeně podbarvené pole znamená chybu ve vyplňování a je třeba příslušnou část opravit.</t>
  </si>
  <si>
    <r>
      <t>V kalkulačce vyplňujte vždy pouze</t>
    </r>
    <r>
      <rPr>
        <sz val="10"/>
        <rFont val="Segoe UI"/>
        <family val="2"/>
        <charset val="238"/>
      </rPr>
      <t xml:space="preserve"> "BÍLÁ</t>
    </r>
    <r>
      <rPr>
        <sz val="10"/>
        <color theme="1"/>
        <rFont val="Segoe UI"/>
        <family val="2"/>
        <charset val="238"/>
      </rPr>
      <t>"</t>
    </r>
    <r>
      <rPr>
        <sz val="10"/>
        <rFont val="Segoe UI"/>
        <family val="2"/>
        <charset val="238"/>
      </rPr>
      <t>, případně "ČERVENĚ PODBARVENÁ" pole.</t>
    </r>
  </si>
  <si>
    <t xml:space="preserve">Celkový požadovaný úvazek </t>
  </si>
  <si>
    <t>Počet jednotek na jeden kurz</t>
  </si>
  <si>
    <t>Zvolte počet dnů výuky v týdnu</t>
  </si>
  <si>
    <t>Vyberte ze seznamu</t>
  </si>
  <si>
    <t>Počet kurzů</t>
  </si>
  <si>
    <r>
      <t xml:space="preserve">POMOCNÉ VÝPOČTY pro ZÁKLADNÍ nebo STŘEDNÍ ŠKOLY
</t>
    </r>
    <r>
      <rPr>
        <i/>
        <sz val="14"/>
        <color theme="1"/>
        <rFont val="Segoe UI"/>
        <family val="2"/>
        <charset val="238"/>
      </rPr>
      <t>(hodnoty se do výpočtů v předchozích listech nepromítají)</t>
    </r>
  </si>
  <si>
    <r>
      <t xml:space="preserve">POMOCNÉ VÝPOČTY pro MATEŘSKÉ ŠKOLY
</t>
    </r>
    <r>
      <rPr>
        <i/>
        <sz val="14"/>
        <color theme="1"/>
        <rFont val="Segoe UI"/>
        <family val="2"/>
        <charset val="238"/>
      </rPr>
      <t>(hodnoty se do výpočtů v předchozích listech nepromítají)</t>
    </r>
  </si>
  <si>
    <r>
      <rPr>
        <sz val="10"/>
        <rFont val="Segoe UI"/>
        <family val="2"/>
        <charset val="238"/>
      </rPr>
      <t>Hodnotu indikátoru 51015 uveďte v žádosti o podporu v ISKP14+, v cílové hodnotě indikátoru.
Pokud je vybrána aspoň jedna jednotka, indikátor má cílovou hodnotu 1. Pokud je projekt současně pro sloučenou MŠ a ZŠ, cílová hodnota indikátoru je 1.</t>
    </r>
    <r>
      <rPr>
        <sz val="10"/>
        <color rgb="FFFF0000"/>
        <rFont val="Segoe UI"/>
        <family val="2"/>
        <charset val="238"/>
      </rPr>
      <t xml:space="preserve"> </t>
    </r>
  </si>
  <si>
    <r>
      <rPr>
        <b/>
        <i/>
        <sz val="11"/>
        <rFont val="Segoe UI"/>
        <family val="2"/>
        <charset val="238"/>
      </rPr>
      <t xml:space="preserve">
! Výsledné hodnoty (počet stáží a celkové náklady na stáže za MŠ, ZŠ nebo SŠ) se</t>
    </r>
    <r>
      <rPr>
        <b/>
        <i/>
        <u/>
        <sz val="11"/>
        <rFont val="Segoe UI"/>
        <family val="2"/>
        <charset val="238"/>
      </rPr>
      <t xml:space="preserve"> automaticky doplní na předchozích listech</t>
    </r>
    <r>
      <rPr>
        <b/>
        <i/>
        <sz val="11"/>
        <rFont val="Segoe UI"/>
        <family val="2"/>
        <charset val="238"/>
      </rPr>
      <t xml:space="preserve"> !
</t>
    </r>
    <r>
      <rPr>
        <i/>
        <sz val="11"/>
        <rFont val="Segoe UI"/>
        <family val="2"/>
        <charset val="238"/>
      </rPr>
      <t xml:space="preserve">
Cena stáže je kalkulována vždy z fixních a variabilních nákladů ("ubytování" a "cestovné").
Jedna stáž = 1 osoba. Pro každou osobu vyplňte samostatný řádek.
Při výběru stáže zvolte </t>
    </r>
    <r>
      <rPr>
        <i/>
        <u/>
        <sz val="11"/>
        <rFont val="Segoe UI"/>
        <family val="2"/>
        <charset val="238"/>
      </rPr>
      <t>z nabídky rozbalovacího seznamu ve sloupci "Počet stáží" sloupec "C", pro každou jednotlivou vybranou stáž  možnost "</t>
    </r>
    <r>
      <rPr>
        <b/>
        <i/>
        <u/>
        <sz val="11"/>
        <rFont val="Segoe UI"/>
        <family val="2"/>
        <charset val="238"/>
      </rPr>
      <t>ANO</t>
    </r>
    <r>
      <rPr>
        <i/>
        <u/>
        <sz val="11"/>
        <rFont val="Segoe UI"/>
        <family val="2"/>
        <charset val="238"/>
      </rPr>
      <t>"</t>
    </r>
    <r>
      <rPr>
        <i/>
        <sz val="11"/>
        <rFont val="Segoe UI"/>
        <family val="2"/>
        <charset val="238"/>
      </rPr>
      <t xml:space="preserve"> a následně zvolte </t>
    </r>
    <r>
      <rPr>
        <b/>
        <i/>
        <sz val="11"/>
        <rFont val="Segoe UI"/>
        <family val="2"/>
        <charset val="238"/>
      </rPr>
      <t xml:space="preserve">cílovou zemi </t>
    </r>
    <r>
      <rPr>
        <i/>
        <sz val="11"/>
        <rFont val="Segoe UI"/>
        <family val="2"/>
        <charset val="238"/>
      </rPr>
      <t xml:space="preserve">(ubytování; sloupec "I" ) a </t>
    </r>
    <r>
      <rPr>
        <b/>
        <i/>
        <sz val="11"/>
        <rFont val="Segoe UI"/>
        <family val="2"/>
        <charset val="238"/>
      </rPr>
      <t xml:space="preserve">vzdálenost </t>
    </r>
    <r>
      <rPr>
        <i/>
        <sz val="11"/>
        <rFont val="Segoe UI"/>
        <family val="2"/>
        <charset val="238"/>
      </rPr>
      <t>vybraného města stáže v kilometrech (cestovné; sloupec "L"). 
Pro výpočet vzdálenosti je třeba využít kalkulačku vzdálenosti (počítá se vzdálenost vzdušnou čarou), kterou naleznete zde:</t>
    </r>
  </si>
  <si>
    <r>
      <t xml:space="preserve">Požadováný počet jednotek (v tomto sloupci vyplňte 
počet jednotek)
</t>
    </r>
    <r>
      <rPr>
        <b/>
        <sz val="12"/>
        <color theme="5" tint="-0.249977111117893"/>
        <rFont val="Segoe UI"/>
        <family val="2"/>
        <charset val="238"/>
      </rPr>
      <t xml:space="preserve">
Finální hodnoty vložte do IS KP14+</t>
    </r>
  </si>
  <si>
    <r>
      <t xml:space="preserve">Požadováný počet jednotek (v tomto sloupci vyplňte 
počet jednotek) 
</t>
    </r>
    <r>
      <rPr>
        <b/>
        <sz val="12"/>
        <color rgb="FFC00000"/>
        <rFont val="Segoe UI"/>
        <family val="2"/>
        <charset val="238"/>
      </rPr>
      <t>Finální hodnoty vložte do IS KP14+</t>
    </r>
  </si>
  <si>
    <r>
      <t xml:space="preserve">Požadováný počet jednotek (v tomto sloupci vyplňte 
počet jednotek) 
</t>
    </r>
    <r>
      <rPr>
        <b/>
        <sz val="12"/>
        <color rgb="FFC00000"/>
        <rFont val="Segoe UI"/>
        <family val="2"/>
        <charset val="238"/>
      </rPr>
      <t xml:space="preserve">
Finální hodnoty vložte do IS KP14+</t>
    </r>
  </si>
  <si>
    <t>6 00 00</t>
  </si>
  <si>
    <t>Cílovou hodnotu uveďte v indikátoru v žádosti o podporu. U dvojjazyčného asistenta se vypočítává hodnota dle počtu tříd, ve kterých dvojjazyčný asistent působí.
U interkulturního pracovníka se vypočítává hodnota dle počtu žáků, kterým je služba poskytována.</t>
  </si>
  <si>
    <r>
      <rPr>
        <b/>
        <i/>
        <sz val="10"/>
        <color theme="1"/>
        <rFont val="Segoe UI"/>
        <family val="2"/>
        <charset val="238"/>
      </rPr>
      <t>Povinně volitelné indikátory</t>
    </r>
    <r>
      <rPr>
        <i/>
        <sz val="10"/>
        <color theme="1"/>
        <rFont val="Segoe UI"/>
        <family val="2"/>
        <charset val="238"/>
      </rPr>
      <t xml:space="preserve"> (v případě zvolení navázaných jednotek je třeba stanovit cílovou hodnotu těchto  indikátorů)</t>
    </r>
  </si>
  <si>
    <t xml:space="preserve">V žádosti o podporu vyplňte tuto hodnotu upravenou na plánovaný počet podpořených konkrétních osob - jedna osoba se započítává pouze jednou.
V případě zvolení jednotky 4.1.1 Vzdělávání a osobnostní rozvoj pedagogických pracovníků škol v rozsahu 8 hod dva a vícekrát a plánujete školení v rozsahu 16 nebo 32 hodin, je nutné adekvátně snížit  počet podpořených osob (tj. při 16 hodinovém kurzu -1, 24 hodinové -2 a při 32 hodinovém -3 osoby).  </t>
  </si>
  <si>
    <t>Konkrétní místo stáže poté uveďte při vyplňování Žádosti o podporu v ISKP14+ v poli "Popis realizace aktivity" na záložce "Aktivity". 
Místo stáže lze v průběhu realizace projektu změnit. Přípustné změny projektu jsou uvedeny v Pravidlech pro žadatele a příjemce OP PPR v kapitole 24.1.4.</t>
  </si>
  <si>
    <t xml:space="preserve">Třídní projekt dopolední/odpolední jednorázový pro 1 třídu </t>
  </si>
  <si>
    <t>32 hod (32 - 39 hod)</t>
  </si>
  <si>
    <t>28 hod (24 - 31 hod)</t>
  </si>
  <si>
    <r>
      <t xml:space="preserve">V žádosti vyberte specifický cíl
</t>
    </r>
    <r>
      <rPr>
        <sz val="10"/>
        <rFont val="Segoe UI"/>
        <family val="2"/>
        <charset val="238"/>
      </rPr>
      <t>07.4.68.4.2 Zv</t>
    </r>
    <r>
      <rPr>
        <sz val="10"/>
        <color theme="1"/>
        <rFont val="Segoe UI"/>
        <family val="2"/>
        <charset val="238"/>
      </rPr>
      <t>ýšení kvality vzdělávání prostřednictvím posílení inkluze v multikulturní společnosti a k němu procentní podíl 100%</t>
    </r>
  </si>
  <si>
    <r>
      <t xml:space="preserve">* </t>
    </r>
    <r>
      <rPr>
        <i/>
        <sz val="11"/>
        <color theme="1"/>
        <rFont val="Calibri"/>
        <family val="2"/>
        <charset val="238"/>
        <scheme val="minor"/>
      </rPr>
      <t xml:space="preserve">Jeden pedagog se může zúčastnit max. 2 stáží za 1 projekt. Škola (žadatel) si může zvolit max. 10 stáží (v případě sloučené MŠ a ZŠ max. 20 stáží). </t>
    </r>
  </si>
  <si>
    <r>
      <t>V případě zvolení jednotky "Stáže" věnujte prosím pozornost Pokynům pro vyplnění žádosti o podporu ve výzvě č. 28, kde je popsán způsob zadávání jednotek do Žádosti  o podporu v ISKP14+. V případě jednotky "Stáže" se do ISKP14+ jako počet jednotek neuvádí počet stáží, ale jako "</t>
    </r>
    <r>
      <rPr>
        <b/>
        <i/>
        <sz val="11"/>
        <rFont val="Segoe UI"/>
        <family val="2"/>
        <charset val="238"/>
      </rPr>
      <t>Počet jednotek v aktivitě ZP"</t>
    </r>
    <r>
      <rPr>
        <i/>
        <sz val="11"/>
        <rFont val="Segoe UI"/>
        <family val="2"/>
        <charset val="238"/>
      </rPr>
      <t xml:space="preserve"> je třeba uvést </t>
    </r>
    <r>
      <rPr>
        <b/>
        <i/>
        <sz val="11"/>
        <rFont val="Segoe UI"/>
        <family val="2"/>
        <charset val="238"/>
      </rPr>
      <t>celkovou cenu</t>
    </r>
    <r>
      <rPr>
        <i/>
        <sz val="11"/>
        <rFont val="Segoe UI"/>
        <family val="2"/>
        <charset val="238"/>
      </rPr>
      <t xml:space="preserve"> zvolené stáže. </t>
    </r>
  </si>
  <si>
    <t xml:space="preserve">V žádosti o podporu vyplňte tuto hodnotu upravenou na plánovaný počet podpořených konkrétních osob - jedna osoba se započítává pouze jednou. 
V případě zvolení jednotky 4.1.1 Vzdělávání a osobnostní rozvoj pedagogických pracovníků škol v rozsahu 8 hod dva a vícekrát a plánujete školení v rozsahu 16 nebo 32 hodin, je nutné adekvátně snížit  počet podpořených osob (tj. při 16 hodinovém kurzu -1, 24 hodinové -2 a při 32 hodinovém -3 osoby).  </t>
  </si>
  <si>
    <t xml:space="preserve">V žádosti o podporu vyplňte tuto hodnotu upravenou na plánovaný počet podpořených konkrétních osob - jedna osoba se započítává pouze jednou. U DVPP je vhodné započítat možnost, že nabyté vědomosti nebudou některými pedagogickými pracovníky využity (v kalkulačcě již zohledněno využití 85%).
V případě zvolení jednotky 4.1.1 Vzdělávání a osobnostní rozvoj pedagogických pracovníků škol v rozsahu 8 hod dva a vícekrát a plánujete školení v rozsahu 16 nebo 32 hodin, je nutné adekvátně snížit  počet podpořených osob (tj. při 16 hodinovém kurzu -1, 24 hodinové -2 a při 32 hodinovém -3 osoby).  </t>
  </si>
  <si>
    <t xml:space="preserve">V žádosti o podporu vyplňte tuto hodnotu upravenou na plánovaný počet podpořených konkrétních osob - jedna osoba se započítává pouze jednou. U DVPP je vhodné započítat možnost, že nabyté vědomosti nebudou některými pedagogickými pracovníky  využity (v kalkulačcě již zohledněno využití 85%).
V případě zvolení jednotky 4.1.1 Vzdělávání a osobnostní rozvoj pedagogických pracovníků škol v rozsahu 8 hod dva a vícekrát a plánujete školení v rozsahu 16 nebo 32 hodin, je nutné adekvátně snížit  počet podpořených osob (tj. při 16 hodinovém kurzu -1, 24 hodinové -2 a při 32 hodinovém -3 osoby).  </t>
  </si>
  <si>
    <t>V žádosti o podporu uveďte v cílové hodnotě indikátoru plánovaný počet podpořených dětí/žáků/studentů.
Každé dítě/žák se započítává pouze jednou.</t>
  </si>
  <si>
    <t>7.</t>
  </si>
  <si>
    <t>Jinou hodnotu vypočtěte</t>
  </si>
  <si>
    <t>Zvolte min. 2 - max. 4 krát pro jeden projekt; 1 jednotka = 4 hodinový blok projektové výuky pro 1 třídu (1 hodina = 45 min.) v týmu pedagog a ne-pedagog (škola si jednotku zvolí dle počtu zapojených tříd)</t>
  </si>
  <si>
    <t>Zvolte počet jednotek dle požadované délky kurzu (viz sloupce F a G)</t>
  </si>
  <si>
    <t xml:space="preserve">Cena stáží za ZŠ nebo SŠ celkem </t>
  </si>
  <si>
    <t xml:space="preserve">Cena stáží za MŠ a ZŠ celkem </t>
  </si>
  <si>
    <t xml:space="preserve">Interkulturní pracovník/Komunitní tlumočník na 0,1 úvazku  </t>
  </si>
  <si>
    <t>1 jednotka =práce interkulturního pracovníka/komunitního tlumočníka ve škole ve výši úvazku 0,1 na 1 měsíc</t>
  </si>
  <si>
    <t xml:space="preserve">Interkulturní pracovník/Komunitní tlumočník na 10 hodin  </t>
  </si>
  <si>
    <t>1 jednotka = práce interkulturního pracovníka/komunitního tlumočníka ve škole v rozsahu 10 hodin (10 * 60 minut)</t>
  </si>
  <si>
    <t>1 jednotka = 16 hodinový blok výuky češtiny druhého jazyka (doporučená intenzita 3 hodiny denně po dobu 5 pracovních dnů)</t>
  </si>
  <si>
    <t>3.1.5</t>
  </si>
  <si>
    <t>Třídní projekt dopolední jednorázový pro 1 třídu MŠ</t>
  </si>
  <si>
    <t>4.1.4</t>
  </si>
  <si>
    <t>Skupinové vzdělávání pedagogického sboru v rozsahu 8 hodin</t>
  </si>
  <si>
    <t>1 jednotka = 1 absolvent skupinového vzdělávacího programu DVPP v časové dotaci minimálně 8 hodin</t>
  </si>
  <si>
    <t>1 jednotka = 2 setkání rodičů a zákonných zástupců s expertem a zástupcem školy v minimálním rozsahu 4 hodin celkem</t>
  </si>
  <si>
    <t>1 jednotka = jedno min. 2 hodinové komunitní osvětové setkání pro min. 8 účastníků z řad rodičů, přátel školy a veřejnosti za pomoci odborníka nebo odborného týmu (1 hodina = 60 minut)</t>
  </si>
  <si>
    <t>1 jednotka = jedno min. 4 hodinové komunitní osvětové setkání pro min. 16 účastníků z řad rodičů, přátel školy a veřejnosti za pomoci dvou odborníků nebo odborného týmu (1 hodina = 60 minut)</t>
  </si>
  <si>
    <t>1 jednotka = 80 hodinový blok výuky češtiny druhého jazyka</t>
  </si>
  <si>
    <t>1 jednotka = 45 minut projektové výuky pro 1 třídu v týmu pedagog a ne-pedagog</t>
  </si>
  <si>
    <t>1 jednotka = 1 absolvent vzdělávacího programu DVPP v časové dotaci minimálně 8 hodin (v případě zvolení jednotky 3 x se může jednat také o 3 x 8 nebo 1 x 24 hodinový kurz, pokud bude zvolena jednotka 2x = 2 x 8 hod nebo 1 x 16 hod)</t>
  </si>
  <si>
    <t>Počet podpořených dětí , žáků a studentů se SVP</t>
  </si>
  <si>
    <t xml:space="preserve">Interkulturní pracovník /Komunitní tlumočník na 10 hodin  </t>
  </si>
  <si>
    <r>
      <t xml:space="preserve">K A L K U L A Č K A 
</t>
    </r>
    <r>
      <rPr>
        <b/>
        <sz val="22"/>
        <rFont val="Segoe UI"/>
        <family val="2"/>
        <charset val="238"/>
      </rPr>
      <t>pro výzvu č. 49 Operačního programu – pól růstu ČR</t>
    </r>
  </si>
  <si>
    <t>Pomůcka pro projekty v režimu zjednodušeného vykazování ve výzvě č. 49 OP PPR:</t>
  </si>
  <si>
    <t xml:space="preserve">Hodnoty vypočítané kalkulačkou je vhodné pro kontrolu před vyplněním žádosti o podporu v IS KP14+ ověřit s informacemi uvedenými v příloze č. 1 výzvy č. 49 s názvem Vymezení podporovaných aktivit a navazujících jednotek. </t>
  </si>
  <si>
    <r>
      <rPr>
        <sz val="9"/>
        <rFont val="Segoe UI"/>
        <family val="2"/>
        <charset val="238"/>
      </rPr>
      <t>Dokument K A L K U L A Č K A pro výzvu č. 49 Operačního programu – pól růstu ČR je</t>
    </r>
    <r>
      <rPr>
        <b/>
        <sz val="9"/>
        <rFont val="Segoe UI"/>
        <family val="2"/>
        <charset val="238"/>
      </rPr>
      <t xml:space="preserve"> pomůckou pro správné vyplnění Žádosti o podporu ve výzvě č. 49 Začleňování a podpora žáků s odlišným mateřským jazykem</t>
    </r>
    <r>
      <rPr>
        <sz val="9"/>
        <rFont val="Segoe UI"/>
        <family val="2"/>
        <charset val="238"/>
      </rPr>
      <t xml:space="preserve"> ve specifickém cíli 4.2 Zvýšení kvality vzdělávání prostřednictvím posílení inkluze v multikulturní společnosti. Kromě výše dotace a jednotlivých jednotek počítá také hodnoty indikátorů a další povinné položky při vyplňování žádosti o podporu v IS KP14+. 
</t>
    </r>
    <r>
      <rPr>
        <sz val="9.5"/>
        <rFont val="Segoe UI"/>
        <family val="2"/>
        <charset val="238"/>
      </rPr>
      <t xml:space="preserve">
</t>
    </r>
    <r>
      <rPr>
        <u/>
        <sz val="9.5"/>
        <rFont val="Segoe UI"/>
        <family val="2"/>
        <charset val="238"/>
      </rPr>
      <t>Kalkulačku je po vyplnění možné připojit jako přílohu k předkládané Žádosti o podporu ve výzvě č. 49 Operačního programu – pól růstu ČR (OP PPR). V případě chybného nastavení hodnot bude v některých případech v rámci hodnocení možné chybu napravit.</t>
    </r>
    <r>
      <rPr>
        <u/>
        <sz val="9"/>
        <color rgb="FFFF0000"/>
        <rFont val="Segoe UI"/>
        <family val="2"/>
        <charset val="238"/>
      </rPr>
      <t xml:space="preserve">
</t>
    </r>
    <r>
      <rPr>
        <sz val="9"/>
        <color rgb="FFFF0000"/>
        <rFont val="Segoe UI"/>
        <family val="2"/>
        <charset val="238"/>
      </rPr>
      <t xml:space="preserve">
</t>
    </r>
    <r>
      <rPr>
        <sz val="9"/>
        <rFont val="Segoe UI"/>
        <family val="2"/>
        <charset val="238"/>
      </rPr>
      <t xml:space="preserve">Řídicí orgán upozorňuje, že jednotlivé jednotky je nutné vybírat tak, aby byla dodržena podmínka výzvy pro minimální a maximální výši finanční podpory na jeden projekt: 
</t>
    </r>
    <r>
      <rPr>
        <b/>
        <sz val="9"/>
        <rFont val="Segoe UI"/>
        <family val="2"/>
        <charset val="238"/>
      </rPr>
      <t>Minimální výše</t>
    </r>
    <r>
      <rPr>
        <sz val="9"/>
        <rFont val="Segoe UI"/>
        <family val="2"/>
        <charset val="238"/>
      </rPr>
      <t xml:space="preserve">: 100 000 Kč 
</t>
    </r>
    <r>
      <rPr>
        <b/>
        <sz val="9"/>
        <rFont val="Segoe UI"/>
        <family val="2"/>
        <charset val="238"/>
      </rPr>
      <t>Maximální výše</t>
    </r>
    <r>
      <rPr>
        <sz val="9"/>
        <rFont val="Segoe UI"/>
        <family val="2"/>
        <charset val="238"/>
      </rPr>
      <t>: maximální výše finanční podpory na jeden projekt se stanoví dle tohoto vzorce: 
500 000 Kč (1 000 000 Kč v případě sloučené MŠ + ZŠ) + (počet dětí/žáků školy x 3 000 Kč) = maximální částka na školu. 
V případě, že součástí právnické osoby je mateřská a základní škola, se částka 500 000 Kč počítá jedenkrát za mateřskou školu a jedenkrát za základní školu, celkem tedy 1 000 000 Kč.
Pro vyplnění žádosti o podporu je stěžejní počet žáků na škole, který je aktuálně zveřejněn u vyhlášené výzvy na webových stránkách OP PPR k datu finalizace žádosti o podporu.</t>
    </r>
  </si>
  <si>
    <t>2.1.1 Interkulturní pracovník/Komunitní tlumočník na 0,1 úvazku  (jednotka  0,1 úvazku na 1 měsíc)</t>
  </si>
  <si>
    <t>1 jednotka = 960 minut výuky češtiny jako druhého jazyka (tj. 16 hodin výuky)</t>
  </si>
  <si>
    <t>1 jednotka = 16 hodinový blok výuky češtiny jako druhého jazyka (doporučená intenzita 3 hodiny denně po dobu 5 pracovních dnů)</t>
  </si>
  <si>
    <t xml:space="preserve">1 jednotka = blok 16 lekcí v délce trvání 90 minut/1 lekce v období pěti po sobě jdoucích měsících </t>
  </si>
  <si>
    <t>V žádosti o podporu uveďte v cílové hodnotě indikátoru plánovaný počet podpořených dětí/žáků se SVP. Každé dítě/žák se započítává pouze jednou.</t>
  </si>
  <si>
    <t>1 jednotka = práce dvojjazyčného asistenta v základní/střední škole v rozsahu 0,5 úvazku na 1 měsíc</t>
  </si>
  <si>
    <t>V žádosti o podporu vyplňte tuto hodnotu upravenou na plánovaný počet podpořených konkrétních osob, kteří splní bagatelní podporu min. 8 hodin - každá osoba se započítává pouze jednou.</t>
  </si>
  <si>
    <t>Komentář k jednotkám
(podrobněji v Příloze č. 1 výzvy č. 49 OP PPR)</t>
  </si>
  <si>
    <t>1 jednotka = práce dvojjazyčného asistenta v základní škole v rozsahu 0,5 úvazku na 1 měsíc</t>
  </si>
  <si>
    <t xml:space="preserve"> -</t>
  </si>
  <si>
    <t xml:space="preserve">4 jednotky DVPP </t>
  </si>
  <si>
    <t>2PP se budou účastnit všech tří aktivit, ale do cílových hodnot indikátorů se musí započítat pouze 1x.</t>
  </si>
  <si>
    <t xml:space="preserve">1 jednotka = 45 minut projektové výuky pro 1 třídu v týmu pedagog a odborník </t>
  </si>
  <si>
    <t>1 jednotka = 2 hodinový blok projektové výuky pro 1 třídu (2*45 minut) v týmu pedagog a odborník</t>
  </si>
  <si>
    <t>1 jednotka = 4 hodinový blok projektové výuky pro 1 třídu (1 hodina = 45 min.) v týmu pedagog a odborník</t>
  </si>
  <si>
    <t>1 jednotka = 4 hodinový blok projektové výuky pro 2 - 4 třídy (1 hodina = 45 min.) v týmu pedagog a odborník (škola si jednotku zvolí dle počtu zapojených tříd); zvolte min. 2 - max. 4 krát pro jeden projekt;</t>
  </si>
  <si>
    <t xml:space="preserve">1 jednotka  = 4 hodinový blok projektové výuky pro 1 třídu (1 hodina = 45 min.) v týmu pedagog a odborník v cyklu pěti bloků (za max. pět měsíců)  </t>
  </si>
  <si>
    <t>1 jednotka = 45 minut projektové výuky pro 1 třídu v týmu pedagog a odborník</t>
  </si>
  <si>
    <t>1 jednotka = 1 absolvent skupinového vzdělávacího programu DVPP v časové dotaci minimálně 8 hodin, zvolte min. 3x</t>
  </si>
  <si>
    <t>6 jednotek volnočasového klubu</t>
  </si>
  <si>
    <t>2 jednotky projektové výuky</t>
  </si>
  <si>
    <t>5 jednotek doučování dětí s OMJ na školách</t>
  </si>
  <si>
    <t>3 jednotky komunitního tlumočníka na 10h</t>
  </si>
  <si>
    <t>Dánsko, Lucembursko, Spojené království, Švédsko, Irsko, Finsko</t>
  </si>
  <si>
    <t>Nizozemsko, Rakousko, Belgie, Francie, Německo, Itálie, Španělsko, Kypr, Řecko, Malta, Portugalsko</t>
  </si>
  <si>
    <t>Slovinsko, Estonsko, Lotyšsko, Chorvatsko, Slovensko, Litva, Maďarsko, Polsko, Rumunsko, Bulharsko</t>
  </si>
  <si>
    <t>(hodnota se může rovnat cílové hodnotě indikátoru 5 25 01. Při vyšším počtu zapojených PP je možné využít výpočet na základě koeficientu N*0,85, kdy N je počet PP)</t>
  </si>
  <si>
    <t>Vybrané jednotky:</t>
  </si>
  <si>
    <t>Stanovení hodnoty indikátorů:</t>
  </si>
  <si>
    <r>
      <t xml:space="preserve">3) Indikátor </t>
    </r>
    <r>
      <rPr>
        <b/>
        <sz val="11"/>
        <color theme="1"/>
        <rFont val="Calibri"/>
        <family val="2"/>
        <charset val="238"/>
        <scheme val="minor"/>
      </rPr>
      <t>6 00 00 Celkový počet účastníků</t>
    </r>
    <r>
      <rPr>
        <sz val="11"/>
        <color theme="1"/>
        <rFont val="Calibri"/>
        <family val="2"/>
        <charset val="238"/>
        <scheme val="minor"/>
      </rPr>
      <t xml:space="preserve"> = 7 (PP, kteří splňují bagatelní podporu 8 hodin)</t>
    </r>
  </si>
  <si>
    <t xml:space="preserve">Splnění bagatelní podpory 8 hod </t>
  </si>
  <si>
    <t xml:space="preserve">3 jednotky projektové výuky </t>
  </si>
  <si>
    <r>
      <t xml:space="preserve">2) Indikátor </t>
    </r>
    <r>
      <rPr>
        <b/>
        <sz val="11"/>
        <color theme="1"/>
        <rFont val="Calibri"/>
        <family val="2"/>
        <charset val="238"/>
        <scheme val="minor"/>
      </rPr>
      <t>5 25 10 Počet pracovníků ve vzdělávání, kteří v praxi uplatňují nově získané poznatky a dovednosti</t>
    </r>
    <r>
      <rPr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</si>
  <si>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1) Indikátor </t>
    </r>
    <r>
      <rPr>
        <b/>
        <sz val="11"/>
        <color theme="1"/>
        <rFont val="Calibri"/>
        <family val="2"/>
        <charset val="238"/>
        <scheme val="minor"/>
      </rPr>
      <t>5 25 01 Počet podpořených osob</t>
    </r>
    <r>
      <rPr>
        <sz val="11"/>
        <color theme="1"/>
        <rFont val="Calibri"/>
        <family val="2"/>
        <charset val="238"/>
        <scheme val="minor"/>
      </rPr>
      <t xml:space="preserve"> - pracovníků ve vzdělávání =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</si>
  <si>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Stáží se bude účastnit</t>
    </r>
    <r>
      <rPr>
        <b/>
        <sz val="11"/>
        <color theme="1"/>
        <rFont val="Calibri"/>
        <family val="2"/>
        <charset val="238"/>
        <scheme val="minor"/>
      </rPr>
      <t xml:space="preserve"> 5 PP (</t>
    </r>
    <r>
      <rPr>
        <sz val="11"/>
        <color theme="1"/>
        <rFont val="Calibri"/>
        <family val="2"/>
        <charset val="238"/>
        <scheme val="minor"/>
      </rPr>
      <t>3 PP pojedou na stáž 2x, 2 PP pouze 1x, tj. celkem 8 stáží min 24 hod )</t>
    </r>
  </si>
  <si>
    <r>
      <t xml:space="preserve">Projektové výuky se budou účastnit </t>
    </r>
    <r>
      <rPr>
        <b/>
        <sz val="11"/>
        <color theme="1"/>
        <rFont val="Calibri"/>
        <family val="2"/>
        <charset val="238"/>
        <scheme val="minor"/>
      </rPr>
      <t>3PP</t>
    </r>
    <r>
      <rPr>
        <sz val="11"/>
        <color theme="1"/>
        <rFont val="Calibri"/>
        <family val="2"/>
        <charset val="238"/>
        <scheme val="minor"/>
      </rPr>
      <t xml:space="preserve"> (jednorázový projekt pro 1 třídu - podpora pro PP 2 hod)</t>
    </r>
  </si>
  <si>
    <t>ANO (5x splněná bagatelní podpora)</t>
  </si>
  <si>
    <t>ANO (+ 2x  splěna bagat. Podpora pro další PP)</t>
  </si>
  <si>
    <t xml:space="preserve">Příklad č. 1  </t>
  </si>
  <si>
    <t>Škola plánuje realizovat pro 8 svých pedagogů tyto aktivity:</t>
  </si>
  <si>
    <t>Zapojení účastníků:</t>
  </si>
  <si>
    <t xml:space="preserve">8 jednotek stáží pro ped. pracovníky (PP) </t>
  </si>
  <si>
    <t xml:space="preserve">Příklad č. 2   </t>
  </si>
  <si>
    <t xml:space="preserve">Škola plánuje pro žáky tyto aktivity: </t>
  </si>
  <si>
    <r>
      <t xml:space="preserve">Budou zapojeny 2 třídy, celkem </t>
    </r>
    <r>
      <rPr>
        <b/>
        <sz val="11"/>
        <color theme="1"/>
        <rFont val="Calibri"/>
        <family val="2"/>
        <charset val="238"/>
        <scheme val="minor"/>
      </rPr>
      <t xml:space="preserve">55 žáků </t>
    </r>
    <r>
      <rPr>
        <sz val="11"/>
        <color theme="1"/>
        <rFont val="Calibri"/>
        <family val="2"/>
        <charset val="238"/>
        <scheme val="minor"/>
      </rPr>
      <t>(třída A = 30 žáků a třída B = 25 žáků)</t>
    </r>
  </si>
  <si>
    <t>12 jednotek dvojjazyčného asistenta             (0,5 úvazek na 12 měsíců)</t>
  </si>
  <si>
    <r>
      <t>Dvojjazyčný asistent bude podporovat</t>
    </r>
    <r>
      <rPr>
        <b/>
        <sz val="11"/>
        <color theme="1"/>
        <rFont val="Calibri"/>
        <family val="2"/>
        <charset val="238"/>
        <scheme val="minor"/>
      </rPr>
      <t xml:space="preserve"> 2 žáky s OMJ ze třídy B</t>
    </r>
    <r>
      <rPr>
        <sz val="11"/>
        <color theme="1"/>
        <rFont val="Calibri"/>
        <family val="2"/>
        <charset val="238"/>
        <scheme val="minor"/>
      </rPr>
      <t>, oba žáci budou zároveň navštěvovat volnočasový klub</t>
    </r>
  </si>
  <si>
    <t>Počty žáků pro započetení do indikátoru 5 15 01:</t>
  </si>
  <si>
    <r>
      <t xml:space="preserve">Doučování dětí s OMJ ve škole se bude účastnit </t>
    </r>
    <r>
      <rPr>
        <b/>
        <sz val="11"/>
        <color theme="1"/>
        <rFont val="Calibri"/>
        <family val="2"/>
        <charset val="238"/>
        <scheme val="minor"/>
      </rPr>
      <t>5 žáků s OMJ</t>
    </r>
    <r>
      <rPr>
        <sz val="11"/>
        <color theme="1"/>
        <rFont val="Calibri"/>
        <family val="2"/>
        <charset val="238"/>
        <scheme val="minor"/>
      </rPr>
      <t xml:space="preserve"> (dva ze třídy C a tři ze třídy D).</t>
    </r>
  </si>
  <si>
    <r>
      <rPr>
        <b/>
        <sz val="11"/>
        <color theme="1"/>
        <rFont val="Calibri"/>
        <family val="2"/>
        <charset val="238"/>
        <scheme val="minor"/>
      </rPr>
      <t xml:space="preserve"> + 0</t>
    </r>
    <r>
      <rPr>
        <sz val="11"/>
        <color theme="1"/>
        <rFont val="Calibri"/>
        <family val="2"/>
        <charset val="238"/>
        <scheme val="minor"/>
      </rPr>
      <t xml:space="preserve"> (již započeteni v projektové výuce)</t>
    </r>
  </si>
  <si>
    <r>
      <t xml:space="preserve">1) Indikátor </t>
    </r>
    <r>
      <rPr>
        <b/>
        <sz val="11"/>
        <color theme="1"/>
        <rFont val="Calibri"/>
        <family val="2"/>
        <charset val="238"/>
        <scheme val="minor"/>
      </rPr>
      <t>5 05 01 Počet podpůrných personálních opatření ve školách</t>
    </r>
    <r>
      <rPr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(dvojjazyčný asistent bude působit v 1 třídě a komunitní tlumočník bude poskytovat služby 3 žákům)</t>
    </r>
  </si>
  <si>
    <r>
      <t xml:space="preserve">2) Indikátor </t>
    </r>
    <r>
      <rPr>
        <b/>
        <sz val="11"/>
        <color theme="1"/>
        <rFont val="Calibri"/>
        <family val="2"/>
        <charset val="238"/>
        <scheme val="minor"/>
      </rPr>
      <t>5 15 01 Počet podpořených dětí, žáků, studentů</t>
    </r>
    <r>
      <rPr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theme="1"/>
        <rFont val="Calibri"/>
        <family val="2"/>
        <charset val="238"/>
        <scheme val="minor"/>
      </rPr>
      <t>63</t>
    </r>
    <r>
      <rPr>
        <sz val="11"/>
        <color theme="1"/>
        <rFont val="Calibri"/>
        <family val="2"/>
        <charset val="238"/>
        <scheme val="minor"/>
      </rPr>
      <t xml:space="preserve"> (30 žáků ze třídy A, 25 žáků ze třídy B, 5 je žáků za třídy C a 3 žáci ze třídy D)</t>
    </r>
  </si>
  <si>
    <r>
      <rPr>
        <b/>
        <sz val="11"/>
        <color theme="1"/>
        <rFont val="Calibri"/>
        <family val="2"/>
        <charset val="238"/>
        <scheme val="minor"/>
      </rPr>
      <t xml:space="preserve"> + 55</t>
    </r>
    <r>
      <rPr>
        <sz val="11"/>
        <color theme="1"/>
        <rFont val="Calibri"/>
        <family val="2"/>
        <charset val="238"/>
        <scheme val="minor"/>
      </rPr>
      <t xml:space="preserve"> žáků</t>
    </r>
  </si>
  <si>
    <r>
      <rPr>
        <b/>
        <sz val="11"/>
        <color theme="1"/>
        <rFont val="Calibri"/>
        <family val="2"/>
        <charset val="238"/>
        <scheme val="minor"/>
      </rPr>
      <t xml:space="preserve"> + 5</t>
    </r>
    <r>
      <rPr>
        <sz val="11"/>
        <color theme="1"/>
        <rFont val="Calibri"/>
        <family val="2"/>
        <charset val="238"/>
        <scheme val="minor"/>
      </rPr>
      <t xml:space="preserve"> záků třídy C                                                                                  (žáci třídy B započetni v projektové výuce)</t>
    </r>
  </si>
  <si>
    <r>
      <t xml:space="preserve">Volnočasového klubu se bude celkem účastnit </t>
    </r>
    <r>
      <rPr>
        <b/>
        <sz val="11"/>
        <color theme="1"/>
        <rFont val="Calibri"/>
        <family val="2"/>
        <charset val="238"/>
        <scheme val="minor"/>
      </rPr>
      <t xml:space="preserve">10 žáků </t>
    </r>
    <r>
      <rPr>
        <sz val="11"/>
        <color theme="1"/>
        <rFont val="Calibri"/>
        <family val="2"/>
        <charset val="238"/>
        <scheme val="minor"/>
      </rPr>
      <t xml:space="preserve">(z nichž </t>
    </r>
    <r>
      <rPr>
        <b/>
        <sz val="11"/>
        <color theme="1"/>
        <rFont val="Calibri"/>
        <family val="2"/>
        <charset val="238"/>
        <scheme val="minor"/>
      </rPr>
      <t>3 jsou žáci s OMJ</t>
    </r>
    <r>
      <rPr>
        <sz val="11"/>
        <color theme="1"/>
        <rFont val="Calibri"/>
        <family val="2"/>
        <charset val="238"/>
        <scheme val="minor"/>
      </rPr>
      <t>).                                  5 žáků ze třídy B, 5 žáků ze třídy C</t>
    </r>
  </si>
  <si>
    <r>
      <t>Komunitní tlumočník bude poskytovat služby</t>
    </r>
    <r>
      <rPr>
        <b/>
        <sz val="11"/>
        <color theme="1"/>
        <rFont val="Calibri"/>
        <family val="2"/>
        <charset val="238"/>
        <scheme val="minor"/>
      </rPr>
      <t xml:space="preserve"> 3 žákům s OMJ ze třídy A </t>
    </r>
    <r>
      <rPr>
        <sz val="11"/>
        <color theme="1"/>
        <rFont val="Calibri"/>
        <family val="2"/>
        <charset val="238"/>
        <scheme val="minor"/>
      </rPr>
      <t xml:space="preserve">(komunikace PP se žákem,  s rodiči, účast na třídních schůzkách, aj.) </t>
    </r>
  </si>
  <si>
    <r>
      <t xml:space="preserve">Kurzů DVPP se budou účastnit </t>
    </r>
    <r>
      <rPr>
        <b/>
        <sz val="11"/>
        <color theme="1"/>
        <rFont val="Calibri"/>
        <family val="2"/>
        <charset val="238"/>
        <scheme val="minor"/>
      </rPr>
      <t>4 PP</t>
    </r>
    <r>
      <rPr>
        <sz val="11"/>
        <color theme="1"/>
        <rFont val="Calibri"/>
        <family val="2"/>
        <charset val="238"/>
        <scheme val="minor"/>
      </rPr>
      <t xml:space="preserve"> (každý pedagog jednoho kurzu min. á 8 hod/kurz)</t>
    </r>
  </si>
  <si>
    <r>
      <rPr>
        <b/>
        <sz val="11"/>
        <color theme="1"/>
        <rFont val="Calibri"/>
        <family val="2"/>
        <charset val="238"/>
        <scheme val="minor"/>
      </rPr>
      <t xml:space="preserve"> + 3</t>
    </r>
    <r>
      <rPr>
        <sz val="11"/>
        <color theme="1"/>
        <rFont val="Calibri"/>
        <family val="2"/>
        <charset val="238"/>
        <scheme val="minor"/>
      </rPr>
      <t xml:space="preserve"> žáci ze třídy D                                                                                                                  (žáci třídy C již započetni ve volnočasovém klubu)</t>
    </r>
  </si>
  <si>
    <r>
      <t xml:space="preserve">3) Indikátor  </t>
    </r>
    <r>
      <rPr>
        <b/>
        <sz val="11"/>
        <color theme="1"/>
        <rFont val="Calibri"/>
        <family val="2"/>
        <charset val="238"/>
        <scheme val="minor"/>
      </rPr>
      <t>5 16 14 Počet podpořených dětí, žáků a studentů s SVP</t>
    </r>
    <r>
      <rPr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(1 žák ze třídy A a 1 žák ze třídy B s přiznanými podpůrnými opatřeními; žádný z těchto žáků není s OMJ)</t>
    </r>
  </si>
  <si>
    <t>PŘÍKLADY VÝPOČTU INDIKÁTORŮ</t>
  </si>
  <si>
    <t>Příklady, jak spočítat výsledné hodnoty indikátorů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</si>
</sst>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164" formatCode="#,##0\ &quot;Kč&quot;"/>
    <numFmt numFmtId="165" formatCode="#,##0\ _K_č"/>
    <numFmt numFmtId="166" formatCode="0.0"/>
  </numFmts>
  <fonts count="8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4" tint="0.79998168889431442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name val="Segoe UI"/>
      <family val="2"/>
      <charset val="238"/>
    </font>
    <font>
      <b/>
      <i/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sz val="10"/>
      <color rgb="FFFF0000"/>
      <name val="Segoe UI"/>
      <family val="2"/>
      <charset val="238"/>
    </font>
    <font>
      <i/>
      <sz val="10"/>
      <color rgb="FFFF0000"/>
      <name val="Segoe UI"/>
      <family val="2"/>
      <charset val="238"/>
    </font>
    <font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u/>
      <sz val="14"/>
      <color rgb="FF003399"/>
      <name val="Segoe UI"/>
      <family val="2"/>
      <charset val="238"/>
    </font>
    <font>
      <b/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24"/>
      <color theme="0"/>
      <name val="Arial"/>
      <family val="2"/>
      <charset val="238"/>
    </font>
    <font>
      <i/>
      <sz val="11"/>
      <color theme="1"/>
      <name val="Segoe UI"/>
      <family val="2"/>
      <charset val="238"/>
    </font>
    <font>
      <u/>
      <sz val="9"/>
      <color rgb="FFFF0000"/>
      <name val="Segoe UI"/>
      <family val="2"/>
      <charset val="238"/>
    </font>
    <font>
      <sz val="9.5"/>
      <name val="Segoe UI"/>
      <family val="2"/>
      <charset val="238"/>
    </font>
    <font>
      <u/>
      <sz val="9.5"/>
      <name val="Segoe UI"/>
      <family val="2"/>
      <charset val="238"/>
    </font>
    <font>
      <i/>
      <u/>
      <sz val="11.5"/>
      <color theme="10"/>
      <name val="Calibri"/>
      <family val="2"/>
      <charset val="238"/>
      <scheme val="minor"/>
    </font>
    <font>
      <i/>
      <sz val="11"/>
      <name val="Segoe UI"/>
      <family val="2"/>
      <charset val="238"/>
    </font>
    <font>
      <i/>
      <u/>
      <sz val="11"/>
      <name val="Segoe UI"/>
      <family val="2"/>
      <charset val="238"/>
    </font>
    <font>
      <b/>
      <i/>
      <u/>
      <sz val="11"/>
      <name val="Segoe UI"/>
      <family val="2"/>
      <charset val="238"/>
    </font>
    <font>
      <b/>
      <i/>
      <sz val="11"/>
      <name val="Segoe UI"/>
      <family val="2"/>
      <charset val="238"/>
    </font>
    <font>
      <b/>
      <sz val="22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4"/>
      <color theme="1"/>
      <name val="Segoe UI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Segoe UI"/>
      <family val="2"/>
      <charset val="238"/>
    </font>
    <font>
      <b/>
      <sz val="12"/>
      <color theme="5" tint="-0.249977111117893"/>
      <name val="Segoe UI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 style="dashed">
        <color theme="5" tint="-0.24994659260841701"/>
      </left>
      <right/>
      <top/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/>
      <right style="dashed">
        <color theme="5" tint="-0.24994659260841701"/>
      </right>
      <top/>
      <bottom style="dashed">
        <color theme="5" tint="-0.2499465926084170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945">
    <xf numFmtId="0" fontId="0" fillId="0" borderId="0" xfId="0"/>
    <xf numFmtId="0" fontId="22" fillId="34" borderId="0" xfId="0" applyFont="1" applyFill="1" applyAlignment="1">
      <alignment horizontal="center" vertical="top"/>
    </xf>
    <xf numFmtId="0" fontId="22" fillId="34" borderId="0" xfId="0" applyFont="1" applyFill="1"/>
    <xf numFmtId="0" fontId="22" fillId="34" borderId="0" xfId="0" applyFont="1" applyFill="1" applyAlignment="1">
      <alignment horizontal="center" vertical="center"/>
    </xf>
    <xf numFmtId="0" fontId="22" fillId="34" borderId="19" xfId="0" applyFont="1" applyFill="1" applyBorder="1"/>
    <xf numFmtId="0" fontId="22" fillId="34" borderId="0" xfId="0" applyFont="1" applyFill="1" applyBorder="1"/>
    <xf numFmtId="0" fontId="22" fillId="34" borderId="56" xfId="0" applyFont="1" applyFill="1" applyBorder="1"/>
    <xf numFmtId="0" fontId="22" fillId="34" borderId="55" xfId="0" applyFont="1" applyFill="1" applyBorder="1"/>
    <xf numFmtId="0" fontId="22" fillId="34" borderId="57" xfId="0" applyFont="1" applyFill="1" applyBorder="1"/>
    <xf numFmtId="0" fontId="22" fillId="34" borderId="50" xfId="0" applyFont="1" applyFill="1" applyBorder="1"/>
    <xf numFmtId="0" fontId="22" fillId="34" borderId="49" xfId="0" applyFont="1" applyFill="1" applyBorder="1"/>
    <xf numFmtId="0" fontId="22" fillId="34" borderId="15" xfId="0" applyFont="1" applyFill="1" applyBorder="1"/>
    <xf numFmtId="0" fontId="24" fillId="34" borderId="0" xfId="0" applyFont="1" applyFill="1"/>
    <xf numFmtId="0" fontId="35" fillId="34" borderId="11" xfId="0" applyFont="1" applyFill="1" applyBorder="1" applyAlignment="1" applyProtection="1">
      <alignment horizontal="center" vertical="center"/>
      <protection locked="0" hidden="1"/>
    </xf>
    <xf numFmtId="0" fontId="25" fillId="34" borderId="85" xfId="0" applyFont="1" applyFill="1" applyBorder="1" applyAlignment="1">
      <alignment horizontal="center" vertical="center"/>
    </xf>
    <xf numFmtId="0" fontId="25" fillId="34" borderId="86" xfId="0" applyFont="1" applyFill="1" applyBorder="1" applyAlignment="1">
      <alignment horizontal="center" vertical="center"/>
    </xf>
    <xf numFmtId="0" fontId="25" fillId="34" borderId="87" xfId="0" applyFont="1" applyFill="1" applyBorder="1" applyAlignment="1">
      <alignment horizontal="center" vertical="center"/>
    </xf>
    <xf numFmtId="0" fontId="35" fillId="34" borderId="67" xfId="0" applyFont="1" applyFill="1" applyBorder="1" applyAlignment="1" applyProtection="1">
      <alignment horizontal="center" vertical="center"/>
      <protection locked="0" hidden="1"/>
    </xf>
    <xf numFmtId="0" fontId="35" fillId="34" borderId="68" xfId="0" applyFont="1" applyFill="1" applyBorder="1" applyAlignment="1" applyProtection="1">
      <alignment horizontal="center" vertical="center" wrapText="1"/>
      <protection locked="0" hidden="1"/>
    </xf>
    <xf numFmtId="0" fontId="24" fillId="41" borderId="19" xfId="0" applyFont="1" applyFill="1" applyBorder="1" applyAlignment="1" applyProtection="1">
      <alignment vertical="center"/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164" fontId="24" fillId="41" borderId="88" xfId="0" applyNumberFormat="1" applyFont="1" applyFill="1" applyBorder="1" applyAlignment="1" applyProtection="1">
      <alignment horizontal="center" vertical="center"/>
      <protection hidden="1"/>
    </xf>
    <xf numFmtId="164" fontId="24" fillId="41" borderId="19" xfId="0" applyNumberFormat="1" applyFont="1" applyFill="1" applyBorder="1" applyAlignment="1" applyProtection="1">
      <alignment horizontal="center" vertical="center"/>
      <protection hidden="1"/>
    </xf>
    <xf numFmtId="0" fontId="24" fillId="38" borderId="0" xfId="0" applyFont="1" applyFill="1" applyBorder="1" applyAlignment="1" applyProtection="1">
      <alignment vertical="center"/>
      <protection hidden="1"/>
    </xf>
    <xf numFmtId="0" fontId="24" fillId="41" borderId="16" xfId="0" applyFont="1" applyFill="1" applyBorder="1" applyAlignment="1" applyProtection="1">
      <alignment vertic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164" fontId="24" fillId="41" borderId="48" xfId="0" applyNumberFormat="1" applyFont="1" applyFill="1" applyBorder="1" applyAlignment="1" applyProtection="1">
      <alignment horizontal="center" vertical="center"/>
      <protection hidden="1"/>
    </xf>
    <xf numFmtId="164" fontId="24" fillId="41" borderId="16" xfId="0" applyNumberFormat="1" applyFont="1" applyFill="1" applyBorder="1" applyAlignment="1" applyProtection="1">
      <alignment horizontal="center" vertical="center"/>
      <protection hidden="1"/>
    </xf>
    <xf numFmtId="0" fontId="35" fillId="34" borderId="70" xfId="0" applyFont="1" applyFill="1" applyBorder="1" applyAlignment="1" applyProtection="1">
      <alignment horizontal="center" vertical="center"/>
      <protection hidden="1"/>
    </xf>
    <xf numFmtId="164" fontId="24" fillId="35" borderId="88" xfId="0" applyNumberFormat="1" applyFont="1" applyFill="1" applyBorder="1" applyAlignment="1" applyProtection="1">
      <alignment horizontal="center" vertical="center"/>
      <protection hidden="1"/>
    </xf>
    <xf numFmtId="164" fontId="24" fillId="35" borderId="19" xfId="0" applyNumberFormat="1" applyFont="1" applyFill="1" applyBorder="1" applyAlignment="1" applyProtection="1">
      <alignment horizontal="center" vertical="center"/>
      <protection hidden="1"/>
    </xf>
    <xf numFmtId="0" fontId="24" fillId="35" borderId="16" xfId="0" applyFont="1" applyFill="1" applyBorder="1" applyAlignment="1" applyProtection="1">
      <alignment vertical="center"/>
      <protection hidden="1"/>
    </xf>
    <xf numFmtId="164" fontId="24" fillId="35" borderId="48" xfId="0" applyNumberFormat="1" applyFont="1" applyFill="1" applyBorder="1" applyAlignment="1" applyProtection="1">
      <alignment horizontal="center" vertical="center"/>
      <protection hidden="1"/>
    </xf>
    <xf numFmtId="164" fontId="24" fillId="35" borderId="16" xfId="0" applyNumberFormat="1" applyFont="1" applyFill="1" applyBorder="1" applyAlignment="1" applyProtection="1">
      <alignment horizontal="center" vertical="center"/>
      <protection hidden="1"/>
    </xf>
    <xf numFmtId="164" fontId="24" fillId="35" borderId="36" xfId="0" applyNumberFormat="1" applyFont="1" applyFill="1" applyBorder="1" applyAlignment="1" applyProtection="1">
      <alignment horizontal="center" vertical="center"/>
      <protection hidden="1"/>
    </xf>
    <xf numFmtId="0" fontId="24" fillId="38" borderId="0" xfId="0" applyFont="1" applyFill="1" applyBorder="1" applyProtection="1">
      <protection hidden="1"/>
    </xf>
    <xf numFmtId="0" fontId="24" fillId="38" borderId="0" xfId="0" applyFont="1" applyFill="1" applyProtection="1">
      <protection hidden="1"/>
    </xf>
    <xf numFmtId="3" fontId="24" fillId="38" borderId="0" xfId="0" applyNumberFormat="1" applyFont="1" applyFill="1" applyProtection="1">
      <protection hidden="1"/>
    </xf>
    <xf numFmtId="0" fontId="24" fillId="36" borderId="0" xfId="0" applyFont="1" applyFill="1" applyBorder="1" applyProtection="1">
      <protection hidden="1"/>
    </xf>
    <xf numFmtId="0" fontId="35" fillId="38" borderId="12" xfId="0" applyFont="1" applyFill="1" applyBorder="1" applyAlignment="1" applyProtection="1">
      <alignment horizontal="center" vertical="center" wrapText="1"/>
      <protection hidden="1"/>
    </xf>
    <xf numFmtId="0" fontId="35" fillId="38" borderId="11" xfId="0" applyFont="1" applyFill="1" applyBorder="1" applyAlignment="1" applyProtection="1">
      <alignment horizontal="center" vertical="center" wrapText="1"/>
      <protection hidden="1"/>
    </xf>
    <xf numFmtId="0" fontId="38" fillId="39" borderId="11" xfId="0" applyFont="1" applyFill="1" applyBorder="1" applyAlignment="1" applyProtection="1">
      <alignment horizontal="center" vertical="center" wrapText="1"/>
      <protection hidden="1"/>
    </xf>
    <xf numFmtId="164" fontId="35" fillId="39" borderId="11" xfId="0" applyNumberFormat="1" applyFont="1" applyFill="1" applyBorder="1" applyAlignment="1" applyProtection="1">
      <alignment horizontal="center" vertical="center"/>
      <protection hidden="1"/>
    </xf>
    <xf numFmtId="0" fontId="35" fillId="40" borderId="11" xfId="0" applyFont="1" applyFill="1" applyBorder="1" applyAlignment="1" applyProtection="1">
      <alignment horizontal="center" vertical="center" wrapText="1"/>
      <protection hidden="1"/>
    </xf>
    <xf numFmtId="164" fontId="35" fillId="40" borderId="11" xfId="0" applyNumberFormat="1" applyFont="1" applyFill="1" applyBorder="1" applyAlignment="1" applyProtection="1">
      <alignment horizontal="center" vertical="center"/>
      <protection hidden="1"/>
    </xf>
    <xf numFmtId="0" fontId="24" fillId="36" borderId="0" xfId="0" applyFont="1" applyFill="1" applyBorder="1" applyAlignment="1" applyProtection="1">
      <alignment vertical="center"/>
      <protection hidden="1"/>
    </xf>
    <xf numFmtId="0" fontId="24" fillId="38" borderId="0" xfId="0" applyFont="1" applyFill="1" applyAlignment="1" applyProtection="1">
      <alignment vertical="center"/>
      <protection hidden="1"/>
    </xf>
    <xf numFmtId="3" fontId="24" fillId="39" borderId="42" xfId="0" applyNumberFormat="1" applyFont="1" applyFill="1" applyBorder="1" applyAlignment="1" applyProtection="1">
      <alignment horizontal="center" vertical="center"/>
      <protection hidden="1"/>
    </xf>
    <xf numFmtId="164" fontId="24" fillId="39" borderId="10" xfId="0" applyNumberFormat="1" applyFont="1" applyFill="1" applyBorder="1" applyAlignment="1" applyProtection="1">
      <alignment horizontal="center" vertical="center"/>
      <protection hidden="1"/>
    </xf>
    <xf numFmtId="0" fontId="24" fillId="39" borderId="42" xfId="0" applyFont="1" applyFill="1" applyBorder="1" applyAlignment="1" applyProtection="1">
      <alignment horizontal="center" vertical="center"/>
      <protection hidden="1"/>
    </xf>
    <xf numFmtId="3" fontId="32" fillId="39" borderId="10" xfId="0" applyNumberFormat="1" applyFont="1" applyFill="1" applyBorder="1" applyAlignment="1" applyProtection="1">
      <alignment horizontal="center" vertical="center"/>
      <protection hidden="1"/>
    </xf>
    <xf numFmtId="3" fontId="24" fillId="40" borderId="22" xfId="0" applyNumberFormat="1" applyFont="1" applyFill="1" applyBorder="1" applyAlignment="1" applyProtection="1">
      <alignment horizontal="center" vertical="center"/>
      <protection hidden="1"/>
    </xf>
    <xf numFmtId="164" fontId="24" fillId="40" borderId="10" xfId="0" applyNumberFormat="1" applyFont="1" applyFill="1" applyBorder="1" applyAlignment="1" applyProtection="1">
      <alignment horizontal="center" vertical="center"/>
      <protection hidden="1"/>
    </xf>
    <xf numFmtId="0" fontId="24" fillId="40" borderId="42" xfId="0" applyFont="1" applyFill="1" applyBorder="1" applyAlignment="1" applyProtection="1">
      <alignment horizontal="center" vertical="center"/>
      <protection hidden="1"/>
    </xf>
    <xf numFmtId="0" fontId="26" fillId="40" borderId="52" xfId="0" applyFont="1" applyFill="1" applyBorder="1" applyAlignment="1" applyProtection="1">
      <alignment horizontal="center" vertical="center"/>
      <protection hidden="1"/>
    </xf>
    <xf numFmtId="3" fontId="32" fillId="40" borderId="10" xfId="0" applyNumberFormat="1" applyFont="1" applyFill="1" applyBorder="1" applyAlignment="1" applyProtection="1">
      <alignment horizontal="center" vertical="center"/>
      <protection hidden="1"/>
    </xf>
    <xf numFmtId="0" fontId="24" fillId="41" borderId="64" xfId="0" applyFont="1" applyFill="1" applyBorder="1" applyAlignment="1" applyProtection="1">
      <alignment vertical="center"/>
      <protection hidden="1"/>
    </xf>
    <xf numFmtId="164" fontId="24" fillId="41" borderId="45" xfId="0" applyNumberFormat="1" applyFont="1" applyFill="1" applyBorder="1" applyAlignment="1" applyProtection="1">
      <alignment horizontal="center" vertical="center"/>
      <protection hidden="1"/>
    </xf>
    <xf numFmtId="164" fontId="24" fillId="41" borderId="64" xfId="0" applyNumberFormat="1" applyFont="1" applyFill="1" applyBorder="1" applyAlignment="1" applyProtection="1">
      <alignment horizontal="center" vertical="center"/>
      <protection hidden="1"/>
    </xf>
    <xf numFmtId="164" fontId="24" fillId="35" borderId="31" xfId="0" applyNumberFormat="1" applyFont="1" applyFill="1" applyBorder="1" applyAlignment="1" applyProtection="1">
      <alignment horizontal="center" vertical="center"/>
      <protection hidden="1"/>
    </xf>
    <xf numFmtId="0" fontId="24" fillId="34" borderId="0" xfId="0" applyFont="1" applyFill="1" applyBorder="1" applyAlignment="1" applyProtection="1">
      <alignment vertical="center"/>
      <protection hidden="1"/>
    </xf>
    <xf numFmtId="0" fontId="37" fillId="37" borderId="34" xfId="0" applyFont="1" applyFill="1" applyBorder="1" applyAlignment="1" applyProtection="1">
      <alignment horizontal="center" vertical="center"/>
      <protection hidden="1"/>
    </xf>
    <xf numFmtId="0" fontId="24" fillId="37" borderId="0" xfId="0" applyFont="1" applyFill="1" applyBorder="1" applyAlignment="1" applyProtection="1">
      <alignment vertical="center"/>
      <protection hidden="1"/>
    </xf>
    <xf numFmtId="0" fontId="25" fillId="37" borderId="0" xfId="0" applyFont="1" applyFill="1" applyBorder="1" applyAlignment="1" applyProtection="1">
      <alignment horizontal="left" vertical="center"/>
      <protection hidden="1"/>
    </xf>
    <xf numFmtId="0" fontId="24" fillId="37" borderId="0" xfId="0" applyFont="1" applyFill="1" applyBorder="1" applyAlignment="1" applyProtection="1">
      <alignment horizontal="left" vertical="center"/>
      <protection hidden="1"/>
    </xf>
    <xf numFmtId="3" fontId="24" fillId="37" borderId="0" xfId="0" applyNumberFormat="1" applyFont="1" applyFill="1" applyBorder="1" applyAlignment="1" applyProtection="1">
      <alignment vertical="center"/>
      <protection hidden="1"/>
    </xf>
    <xf numFmtId="0" fontId="24" fillId="37" borderId="35" xfId="0" applyFont="1" applyFill="1" applyBorder="1" applyAlignment="1" applyProtection="1">
      <alignment vertical="center"/>
      <protection hidden="1"/>
    </xf>
    <xf numFmtId="0" fontId="42" fillId="37" borderId="34" xfId="0" applyFont="1" applyFill="1" applyBorder="1" applyAlignment="1" applyProtection="1">
      <alignment horizontal="left" vertical="center"/>
      <protection hidden="1"/>
    </xf>
    <xf numFmtId="3" fontId="34" fillId="37" borderId="0" xfId="0" applyNumberFormat="1" applyFont="1" applyFill="1" applyBorder="1" applyAlignment="1" applyProtection="1">
      <alignment vertical="center"/>
      <protection hidden="1"/>
    </xf>
    <xf numFmtId="0" fontId="24" fillId="37" borderId="11" xfId="0" applyFont="1" applyFill="1" applyBorder="1" applyAlignment="1" applyProtection="1">
      <alignment horizontal="center" vertical="center"/>
      <protection hidden="1"/>
    </xf>
    <xf numFmtId="1" fontId="25" fillId="37" borderId="12" xfId="0" applyNumberFormat="1" applyFont="1" applyFill="1" applyBorder="1" applyAlignment="1" applyProtection="1">
      <alignment horizontal="center" vertical="center"/>
      <protection hidden="1"/>
    </xf>
    <xf numFmtId="0" fontId="24" fillId="38" borderId="0" xfId="0" applyFont="1" applyFill="1" applyBorder="1" applyAlignment="1" applyProtection="1">
      <alignment vertical="center" wrapText="1"/>
      <protection hidden="1"/>
    </xf>
    <xf numFmtId="0" fontId="24" fillId="37" borderId="58" xfId="0" applyFont="1" applyFill="1" applyBorder="1" applyAlignment="1" applyProtection="1">
      <alignment horizontal="center" vertical="center"/>
      <protection hidden="1"/>
    </xf>
    <xf numFmtId="1" fontId="25" fillId="37" borderId="33" xfId="0" applyNumberFormat="1" applyFont="1" applyFill="1" applyBorder="1" applyAlignment="1" applyProtection="1">
      <alignment horizontal="center" vertical="center"/>
      <protection hidden="1"/>
    </xf>
    <xf numFmtId="0" fontId="30" fillId="37" borderId="0" xfId="42" applyNumberFormat="1" applyFont="1" applyFill="1" applyBorder="1" applyAlignment="1" applyProtection="1">
      <alignment wrapText="1"/>
      <protection hidden="1"/>
    </xf>
    <xf numFmtId="0" fontId="26" fillId="38" borderId="0" xfId="0" applyFont="1" applyFill="1" applyBorder="1" applyAlignment="1" applyProtection="1">
      <alignment horizontal="center" vertical="center"/>
      <protection hidden="1"/>
    </xf>
    <xf numFmtId="0" fontId="37" fillId="38" borderId="0" xfId="0" applyFont="1" applyFill="1" applyAlignment="1" applyProtection="1">
      <alignment horizontal="center" vertical="center"/>
      <protection hidden="1"/>
    </xf>
    <xf numFmtId="0" fontId="37" fillId="42" borderId="25" xfId="0" applyFont="1" applyFill="1" applyBorder="1" applyAlignment="1" applyProtection="1">
      <alignment horizontal="center" vertical="center"/>
      <protection hidden="1"/>
    </xf>
    <xf numFmtId="0" fontId="24" fillId="42" borderId="26" xfId="0" applyFont="1" applyFill="1" applyBorder="1" applyProtection="1">
      <protection hidden="1"/>
    </xf>
    <xf numFmtId="0" fontId="37" fillId="42" borderId="34" xfId="0" applyFont="1" applyFill="1" applyBorder="1" applyAlignment="1" applyProtection="1">
      <alignment horizontal="center" vertical="center"/>
      <protection hidden="1"/>
    </xf>
    <xf numFmtId="0" fontId="25" fillId="42" borderId="0" xfId="0" applyFont="1" applyFill="1" applyBorder="1" applyAlignment="1" applyProtection="1">
      <alignment vertical="center"/>
      <protection hidden="1"/>
    </xf>
    <xf numFmtId="0" fontId="24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vertical="center"/>
      <protection hidden="1"/>
    </xf>
    <xf numFmtId="0" fontId="29" fillId="42" borderId="0" xfId="0" applyFont="1" applyFill="1" applyBorder="1" applyAlignment="1" applyProtection="1">
      <alignment horizontal="center" vertical="center" wrapText="1"/>
      <protection hidden="1"/>
    </xf>
    <xf numFmtId="3" fontId="24" fillId="42" borderId="0" xfId="0" applyNumberFormat="1" applyFont="1" applyFill="1" applyBorder="1" applyAlignment="1" applyProtection="1">
      <alignment vertical="center"/>
      <protection hidden="1"/>
    </xf>
    <xf numFmtId="0" fontId="40" fillId="42" borderId="26" xfId="0" applyFont="1" applyFill="1" applyBorder="1" applyProtection="1">
      <protection hidden="1"/>
    </xf>
    <xf numFmtId="0" fontId="40" fillId="42" borderId="0" xfId="0" applyFont="1" applyFill="1" applyBorder="1" applyProtection="1">
      <protection hidden="1"/>
    </xf>
    <xf numFmtId="0" fontId="40" fillId="42" borderId="0" xfId="0" applyNumberFormat="1" applyFont="1" applyFill="1" applyBorder="1" applyAlignment="1" applyProtection="1">
      <alignment textRotation="90"/>
      <protection hidden="1"/>
    </xf>
    <xf numFmtId="3" fontId="40" fillId="42" borderId="0" xfId="0" applyNumberFormat="1" applyFont="1" applyFill="1" applyBorder="1" applyProtection="1">
      <protection hidden="1"/>
    </xf>
    <xf numFmtId="0" fontId="40" fillId="42" borderId="0" xfId="0" applyFont="1" applyFill="1" applyBorder="1" applyAlignment="1" applyProtection="1">
      <alignment horizontal="center" vertical="center"/>
      <protection hidden="1"/>
    </xf>
    <xf numFmtId="0" fontId="40" fillId="42" borderId="0" xfId="0" applyFont="1" applyFill="1" applyBorder="1" applyAlignment="1" applyProtection="1">
      <alignment vertical="center"/>
      <protection hidden="1"/>
    </xf>
    <xf numFmtId="3" fontId="40" fillId="42" borderId="0" xfId="0" applyNumberFormat="1" applyFont="1" applyFill="1" applyBorder="1" applyAlignment="1" applyProtection="1">
      <alignment vertical="center"/>
      <protection hidden="1"/>
    </xf>
    <xf numFmtId="1" fontId="25" fillId="37" borderId="12" xfId="0" applyNumberFormat="1" applyFont="1" applyFill="1" applyBorder="1" applyAlignment="1" applyProtection="1">
      <alignment horizontal="center" vertical="center" wrapText="1"/>
      <protection hidden="1"/>
    </xf>
    <xf numFmtId="0" fontId="38" fillId="39" borderId="91" xfId="0" applyFont="1" applyFill="1" applyBorder="1" applyAlignment="1" applyProtection="1">
      <alignment horizontal="center" vertical="center" wrapText="1"/>
      <protection hidden="1"/>
    </xf>
    <xf numFmtId="49" fontId="37" fillId="41" borderId="65" xfId="0" applyNumberFormat="1" applyFont="1" applyFill="1" applyBorder="1" applyAlignment="1" applyProtection="1">
      <alignment horizontal="center" vertical="center"/>
      <protection hidden="1"/>
    </xf>
    <xf numFmtId="49" fontId="37" fillId="41" borderId="37" xfId="0" applyNumberFormat="1" applyFont="1" applyFill="1" applyBorder="1" applyAlignment="1" applyProtection="1">
      <alignment horizontal="center" vertical="center"/>
      <protection hidden="1"/>
    </xf>
    <xf numFmtId="49" fontId="37" fillId="41" borderId="38" xfId="0" applyNumberFormat="1" applyFont="1" applyFill="1" applyBorder="1" applyAlignment="1" applyProtection="1">
      <alignment horizontal="center" vertical="center"/>
      <protection hidden="1"/>
    </xf>
    <xf numFmtId="49" fontId="37" fillId="35" borderId="37" xfId="0" applyNumberFormat="1" applyFont="1" applyFill="1" applyBorder="1" applyAlignment="1" applyProtection="1">
      <alignment horizontal="center" vertical="center"/>
      <protection hidden="1"/>
    </xf>
    <xf numFmtId="11" fontId="37" fillId="35" borderId="37" xfId="0" applyNumberFormat="1" applyFont="1" applyFill="1" applyBorder="1" applyAlignment="1" applyProtection="1">
      <alignment horizontal="center" vertical="center"/>
      <protection hidden="1"/>
    </xf>
    <xf numFmtId="164" fontId="24" fillId="35" borderId="36" xfId="0" applyNumberFormat="1" applyFont="1" applyFill="1" applyBorder="1" applyAlignment="1" applyProtection="1">
      <alignment horizontal="center" vertical="center" wrapText="1"/>
      <protection hidden="1"/>
    </xf>
    <xf numFmtId="0" fontId="40" fillId="42" borderId="41" xfId="0" applyFont="1" applyFill="1" applyBorder="1" applyAlignment="1" applyProtection="1">
      <alignment vertical="center"/>
      <protection hidden="1"/>
    </xf>
    <xf numFmtId="0" fontId="40" fillId="42" borderId="12" xfId="0" applyFont="1" applyFill="1" applyBorder="1" applyAlignment="1" applyProtection="1">
      <alignment vertical="center"/>
      <protection hidden="1"/>
    </xf>
    <xf numFmtId="0" fontId="49" fillId="37" borderId="28" xfId="0" applyFont="1" applyFill="1" applyBorder="1" applyAlignment="1" applyProtection="1">
      <alignment horizontal="left" vertical="center"/>
      <protection hidden="1"/>
    </xf>
    <xf numFmtId="0" fontId="48" fillId="37" borderId="24" xfId="0" applyFont="1" applyFill="1" applyBorder="1" applyProtection="1">
      <protection hidden="1"/>
    </xf>
    <xf numFmtId="3" fontId="48" fillId="37" borderId="24" xfId="0" applyNumberFormat="1" applyFont="1" applyFill="1" applyBorder="1" applyProtection="1">
      <protection hidden="1"/>
    </xf>
    <xf numFmtId="0" fontId="48" fillId="37" borderId="39" xfId="0" applyFont="1" applyFill="1" applyBorder="1" applyProtection="1">
      <protection hidden="1"/>
    </xf>
    <xf numFmtId="0" fontId="24" fillId="45" borderId="26" xfId="0" applyFont="1" applyFill="1" applyBorder="1" applyProtection="1">
      <protection hidden="1"/>
    </xf>
    <xf numFmtId="42" fontId="24" fillId="45" borderId="26" xfId="0" applyNumberFormat="1" applyFont="1" applyFill="1" applyBorder="1" applyProtection="1">
      <protection hidden="1"/>
    </xf>
    <xf numFmtId="0" fontId="24" fillId="45" borderId="25" xfId="0" applyFont="1" applyFill="1" applyBorder="1" applyProtection="1">
      <protection hidden="1"/>
    </xf>
    <xf numFmtId="0" fontId="33" fillId="39" borderId="24" xfId="0" applyFont="1" applyFill="1" applyBorder="1" applyAlignment="1" applyProtection="1">
      <alignment horizontal="left" vertical="center"/>
      <protection hidden="1"/>
    </xf>
    <xf numFmtId="0" fontId="24" fillId="38" borderId="0" xfId="0" applyFont="1" applyFill="1" applyAlignment="1" applyProtection="1">
      <alignment vertical="center" wrapText="1"/>
      <protection hidden="1"/>
    </xf>
    <xf numFmtId="0" fontId="33" fillId="39" borderId="28" xfId="0" applyFont="1" applyFill="1" applyBorder="1" applyAlignment="1" applyProtection="1">
      <alignment horizontal="left" vertical="center"/>
      <protection hidden="1"/>
    </xf>
    <xf numFmtId="0" fontId="33" fillId="39" borderId="39" xfId="0" applyFont="1" applyFill="1" applyBorder="1" applyAlignment="1" applyProtection="1">
      <alignment horizontal="left" vertical="center"/>
      <protection hidden="1"/>
    </xf>
    <xf numFmtId="0" fontId="33" fillId="40" borderId="28" xfId="0" applyFont="1" applyFill="1" applyBorder="1" applyAlignment="1" applyProtection="1">
      <alignment horizontal="left" vertical="center"/>
      <protection hidden="1"/>
    </xf>
    <xf numFmtId="0" fontId="33" fillId="40" borderId="24" xfId="0" applyFont="1" applyFill="1" applyBorder="1" applyAlignment="1" applyProtection="1">
      <alignment horizontal="left" vertical="center"/>
      <protection hidden="1"/>
    </xf>
    <xf numFmtId="42" fontId="33" fillId="39" borderId="22" xfId="0" applyNumberFormat="1" applyFont="1" applyFill="1" applyBorder="1" applyAlignment="1" applyProtection="1">
      <alignment horizontal="left" vertical="center"/>
      <protection hidden="1"/>
    </xf>
    <xf numFmtId="42" fontId="33" fillId="40" borderId="22" xfId="0" applyNumberFormat="1" applyFont="1" applyFill="1" applyBorder="1" applyAlignment="1" applyProtection="1">
      <alignment horizontal="left" vertical="center"/>
      <protection hidden="1"/>
    </xf>
    <xf numFmtId="0" fontId="24" fillId="41" borderId="38" xfId="0" applyFont="1" applyFill="1" applyBorder="1" applyAlignment="1" applyProtection="1">
      <alignment horizontal="left" vertical="center" wrapText="1"/>
      <protection hidden="1"/>
    </xf>
    <xf numFmtId="0" fontId="24" fillId="41" borderId="19" xfId="0" applyFont="1" applyFill="1" applyBorder="1" applyAlignment="1" applyProtection="1">
      <alignment horizontal="left" vertical="center" wrapText="1"/>
      <protection hidden="1"/>
    </xf>
    <xf numFmtId="0" fontId="24" fillId="41" borderId="70" xfId="0" applyFont="1" applyFill="1" applyBorder="1" applyAlignment="1" applyProtection="1">
      <alignment horizontal="left" vertical="center" wrapText="1"/>
      <protection hidden="1"/>
    </xf>
    <xf numFmtId="0" fontId="26" fillId="34" borderId="0" xfId="0" applyFont="1" applyFill="1" applyAlignment="1">
      <alignment horizontal="left" vertical="center" wrapText="1"/>
    </xf>
    <xf numFmtId="3" fontId="24" fillId="41" borderId="11" xfId="0" applyNumberFormat="1" applyFont="1" applyFill="1" applyBorder="1" applyAlignment="1" applyProtection="1">
      <alignment horizontal="center" vertical="center"/>
      <protection hidden="1"/>
    </xf>
    <xf numFmtId="3" fontId="32" fillId="41" borderId="11" xfId="0" applyNumberFormat="1" applyFont="1" applyFill="1" applyBorder="1" applyAlignment="1" applyProtection="1">
      <alignment horizontal="center" vertical="center"/>
      <protection hidden="1"/>
    </xf>
    <xf numFmtId="3" fontId="24" fillId="41" borderId="12" xfId="0" applyNumberFormat="1" applyFont="1" applyFill="1" applyBorder="1" applyAlignment="1" applyProtection="1">
      <alignment horizontal="center" vertical="center"/>
      <protection hidden="1"/>
    </xf>
    <xf numFmtId="3" fontId="24" fillId="41" borderId="13" xfId="0" applyNumberFormat="1" applyFont="1" applyFill="1" applyBorder="1" applyAlignment="1" applyProtection="1">
      <alignment horizontal="center" vertical="center"/>
      <protection hidden="1"/>
    </xf>
    <xf numFmtId="3" fontId="24" fillId="41" borderId="18" xfId="0" applyNumberFormat="1" applyFont="1" applyFill="1" applyBorder="1" applyAlignment="1" applyProtection="1">
      <alignment horizontal="center" vertical="center"/>
      <protection hidden="1"/>
    </xf>
    <xf numFmtId="3" fontId="24" fillId="41" borderId="90" xfId="0" applyNumberFormat="1" applyFont="1" applyFill="1" applyBorder="1" applyAlignment="1" applyProtection="1">
      <alignment horizontal="center" vertical="center"/>
      <protection hidden="1"/>
    </xf>
    <xf numFmtId="3" fontId="24" fillId="41" borderId="15" xfId="0" applyNumberFormat="1" applyFont="1" applyFill="1" applyBorder="1" applyAlignment="1" applyProtection="1">
      <alignment horizontal="center" vertical="center"/>
      <protection hidden="1"/>
    </xf>
    <xf numFmtId="3" fontId="24" fillId="41" borderId="89" xfId="0" applyNumberFormat="1" applyFont="1" applyFill="1" applyBorder="1" applyAlignment="1" applyProtection="1">
      <alignment horizontal="center" vertical="center"/>
      <protection hidden="1"/>
    </xf>
    <xf numFmtId="1" fontId="32" fillId="35" borderId="11" xfId="0" applyNumberFormat="1" applyFont="1" applyFill="1" applyBorder="1" applyAlignment="1" applyProtection="1">
      <alignment horizontal="center" vertical="center"/>
      <protection hidden="1"/>
    </xf>
    <xf numFmtId="1" fontId="24" fillId="35" borderId="12" xfId="0" applyNumberFormat="1" applyFont="1" applyFill="1" applyBorder="1" applyAlignment="1" applyProtection="1">
      <alignment horizontal="center" vertical="center"/>
      <protection hidden="1"/>
    </xf>
    <xf numFmtId="1" fontId="24" fillId="35" borderId="11" xfId="0" applyNumberFormat="1" applyFont="1" applyFill="1" applyBorder="1" applyAlignment="1" applyProtection="1">
      <alignment horizontal="center" vertical="center"/>
      <protection hidden="1"/>
    </xf>
    <xf numFmtId="1" fontId="24" fillId="35" borderId="13" xfId="0" applyNumberFormat="1" applyFont="1" applyFill="1" applyBorder="1" applyAlignment="1" applyProtection="1">
      <alignment horizontal="center" vertical="center"/>
      <protection hidden="1"/>
    </xf>
    <xf numFmtId="1" fontId="24" fillId="35" borderId="18" xfId="0" applyNumberFormat="1" applyFont="1" applyFill="1" applyBorder="1" applyAlignment="1" applyProtection="1">
      <alignment horizontal="center" vertical="center"/>
      <protection hidden="1"/>
    </xf>
    <xf numFmtId="1" fontId="32" fillId="35" borderId="89" xfId="0" applyNumberFormat="1" applyFont="1" applyFill="1" applyBorder="1" applyAlignment="1" applyProtection="1">
      <alignment horizontal="center" vertical="center"/>
      <protection hidden="1"/>
    </xf>
    <xf numFmtId="1" fontId="32" fillId="35" borderId="90" xfId="0" applyNumberFormat="1" applyFont="1" applyFill="1" applyBorder="1" applyAlignment="1" applyProtection="1">
      <alignment horizontal="center" vertical="center"/>
      <protection hidden="1"/>
    </xf>
    <xf numFmtId="1" fontId="24" fillId="35" borderId="15" xfId="0" applyNumberFormat="1" applyFont="1" applyFill="1" applyBorder="1" applyAlignment="1" applyProtection="1">
      <alignment horizontal="center" vertical="center"/>
      <protection hidden="1"/>
    </xf>
    <xf numFmtId="1" fontId="24" fillId="35" borderId="90" xfId="0" applyNumberFormat="1" applyFont="1" applyFill="1" applyBorder="1" applyAlignment="1" applyProtection="1">
      <alignment horizontal="center" vertical="center"/>
      <protection hidden="1"/>
    </xf>
    <xf numFmtId="1" fontId="24" fillId="35" borderId="57" xfId="0" applyNumberFormat="1" applyFont="1" applyFill="1" applyBorder="1" applyAlignment="1" applyProtection="1">
      <alignment horizontal="center" vertical="center"/>
      <protection hidden="1"/>
    </xf>
    <xf numFmtId="1" fontId="24" fillId="35" borderId="89" xfId="0" applyNumberFormat="1" applyFont="1" applyFill="1" applyBorder="1" applyAlignment="1" applyProtection="1">
      <alignment horizontal="center" vertical="center"/>
      <protection hidden="1"/>
    </xf>
    <xf numFmtId="1" fontId="29" fillId="40" borderId="97" xfId="0" applyNumberFormat="1" applyFont="1" applyFill="1" applyBorder="1" applyAlignment="1" applyProtection="1">
      <alignment horizontal="center" vertical="center"/>
      <protection hidden="1"/>
    </xf>
    <xf numFmtId="1" fontId="29" fillId="40" borderId="53" xfId="0" applyNumberFormat="1" applyFont="1" applyFill="1" applyBorder="1" applyAlignment="1" applyProtection="1">
      <alignment horizontal="center" vertical="center"/>
      <protection hidden="1"/>
    </xf>
    <xf numFmtId="1" fontId="25" fillId="40" borderId="53" xfId="0" applyNumberFormat="1" applyFont="1" applyFill="1" applyBorder="1" applyAlignment="1" applyProtection="1">
      <alignment horizontal="center" vertical="center"/>
      <protection hidden="1"/>
    </xf>
    <xf numFmtId="3" fontId="24" fillId="37" borderId="35" xfId="0" applyNumberFormat="1" applyFont="1" applyFill="1" applyBorder="1" applyAlignment="1" applyProtection="1">
      <alignment horizontal="center" vertical="center"/>
      <protection hidden="1"/>
    </xf>
    <xf numFmtId="1" fontId="29" fillId="37" borderId="12" xfId="0" applyNumberFormat="1" applyFont="1" applyFill="1" applyBorder="1" applyAlignment="1" applyProtection="1">
      <alignment horizontal="center" vertical="center"/>
      <protection hidden="1"/>
    </xf>
    <xf numFmtId="0" fontId="24" fillId="40" borderId="22" xfId="0" applyFont="1" applyFill="1" applyBorder="1" applyAlignment="1" applyProtection="1">
      <alignment horizontal="center" vertical="center"/>
      <protection hidden="1"/>
    </xf>
    <xf numFmtId="0" fontId="24" fillId="39" borderId="22" xfId="0" applyFont="1" applyFill="1" applyBorder="1" applyAlignment="1" applyProtection="1">
      <alignment horizontal="center" vertical="center"/>
      <protection hidden="1"/>
    </xf>
    <xf numFmtId="164" fontId="24" fillId="41" borderId="68" xfId="0" applyNumberFormat="1" applyFont="1" applyFill="1" applyBorder="1" applyAlignment="1" applyProtection="1">
      <alignment horizontal="center" vertical="center"/>
      <protection hidden="1"/>
    </xf>
    <xf numFmtId="164" fontId="24" fillId="41" borderId="67" xfId="0" applyNumberFormat="1" applyFont="1" applyFill="1" applyBorder="1" applyAlignment="1" applyProtection="1">
      <alignment horizontal="center" vertical="center"/>
      <protection hidden="1"/>
    </xf>
    <xf numFmtId="164" fontId="24" fillId="41" borderId="70" xfId="0" applyNumberFormat="1" applyFont="1" applyFill="1" applyBorder="1" applyAlignment="1" applyProtection="1">
      <alignment horizontal="center" vertical="center"/>
      <protection hidden="1"/>
    </xf>
    <xf numFmtId="3" fontId="24" fillId="41" borderId="47" xfId="0" applyNumberFormat="1" applyFont="1" applyFill="1" applyBorder="1" applyAlignment="1" applyProtection="1">
      <alignment horizontal="center" vertical="center"/>
      <protection hidden="1"/>
    </xf>
    <xf numFmtId="0" fontId="24" fillId="40" borderId="39" xfId="0" applyFont="1" applyFill="1" applyBorder="1" applyAlignment="1" applyProtection="1">
      <alignment vertical="center"/>
      <protection hidden="1"/>
    </xf>
    <xf numFmtId="3" fontId="24" fillId="41" borderId="32" xfId="0" applyNumberFormat="1" applyFont="1" applyFill="1" applyBorder="1" applyAlignment="1" applyProtection="1">
      <alignment horizontal="center" vertical="center"/>
      <protection hidden="1"/>
    </xf>
    <xf numFmtId="0" fontId="35" fillId="0" borderId="11" xfId="0" applyFont="1" applyFill="1" applyBorder="1" applyAlignment="1" applyProtection="1">
      <alignment horizontal="center" vertical="center"/>
      <protection locked="0" hidden="1"/>
    </xf>
    <xf numFmtId="165" fontId="32" fillId="39" borderId="22" xfId="0" applyNumberFormat="1" applyFont="1" applyFill="1" applyBorder="1" applyAlignment="1" applyProtection="1">
      <alignment horizontal="center" vertical="center"/>
      <protection hidden="1"/>
    </xf>
    <xf numFmtId="165" fontId="24" fillId="41" borderId="68" xfId="0" applyNumberFormat="1" applyFont="1" applyFill="1" applyBorder="1" applyAlignment="1" applyProtection="1">
      <alignment horizontal="center" vertical="center"/>
      <protection hidden="1"/>
    </xf>
    <xf numFmtId="165" fontId="24" fillId="41" borderId="67" xfId="0" applyNumberFormat="1" applyFont="1" applyFill="1" applyBorder="1" applyAlignment="1" applyProtection="1">
      <alignment horizontal="center" vertical="center"/>
      <protection hidden="1"/>
    </xf>
    <xf numFmtId="165" fontId="24" fillId="41" borderId="67" xfId="0" applyNumberFormat="1" applyFont="1" applyFill="1" applyBorder="1" applyAlignment="1" applyProtection="1">
      <alignment horizontal="center" vertical="center" wrapText="1"/>
      <protection hidden="1"/>
    </xf>
    <xf numFmtId="165" fontId="24" fillId="41" borderId="70" xfId="0" applyNumberFormat="1" applyFont="1" applyFill="1" applyBorder="1" applyAlignment="1" applyProtection="1">
      <alignment horizontal="center" vertical="center"/>
      <protection hidden="1"/>
    </xf>
    <xf numFmtId="0" fontId="33" fillId="39" borderId="20" xfId="0" applyFont="1" applyFill="1" applyBorder="1" applyAlignment="1" applyProtection="1">
      <alignment horizontal="left" vertical="center"/>
      <protection hidden="1"/>
    </xf>
    <xf numFmtId="0" fontId="33" fillId="40" borderId="20" xfId="0" applyFont="1" applyFill="1" applyBorder="1" applyAlignment="1" applyProtection="1">
      <alignment horizontal="left" vertical="center"/>
      <protection hidden="1"/>
    </xf>
    <xf numFmtId="0" fontId="31" fillId="45" borderId="34" xfId="0" applyFont="1" applyFill="1" applyBorder="1" applyAlignment="1" applyProtection="1">
      <alignment horizontal="center" vertical="top" wrapText="1"/>
      <protection hidden="1"/>
    </xf>
    <xf numFmtId="0" fontId="35" fillId="47" borderId="67" xfId="0" applyFont="1" applyFill="1" applyBorder="1" applyAlignment="1" applyProtection="1">
      <alignment horizontal="center" vertical="center"/>
      <protection hidden="1"/>
    </xf>
    <xf numFmtId="42" fontId="33" fillId="39" borderId="39" xfId="0" applyNumberFormat="1" applyFont="1" applyFill="1" applyBorder="1" applyAlignment="1" applyProtection="1">
      <alignment horizontal="left" vertical="center"/>
      <protection hidden="1"/>
    </xf>
    <xf numFmtId="0" fontId="24" fillId="39" borderId="39" xfId="0" applyFont="1" applyFill="1" applyBorder="1" applyAlignment="1" applyProtection="1">
      <alignment horizontal="center" vertical="center"/>
      <protection hidden="1"/>
    </xf>
    <xf numFmtId="3" fontId="32" fillId="39" borderId="54" xfId="0" applyNumberFormat="1" applyFont="1" applyFill="1" applyBorder="1" applyAlignment="1" applyProtection="1">
      <alignment horizontal="center" vertical="center"/>
      <protection hidden="1"/>
    </xf>
    <xf numFmtId="3" fontId="32" fillId="41" borderId="58" xfId="0" applyNumberFormat="1" applyFont="1" applyFill="1" applyBorder="1" applyAlignment="1" applyProtection="1">
      <alignment horizontal="center" vertical="center"/>
      <protection hidden="1"/>
    </xf>
    <xf numFmtId="3" fontId="24" fillId="41" borderId="58" xfId="0" applyNumberFormat="1" applyFont="1" applyFill="1" applyBorder="1" applyAlignment="1" applyProtection="1">
      <alignment horizontal="center" vertical="center"/>
      <protection hidden="1"/>
    </xf>
    <xf numFmtId="3" fontId="24" fillId="41" borderId="44" xfId="0" applyNumberFormat="1" applyFont="1" applyFill="1" applyBorder="1" applyAlignment="1" applyProtection="1">
      <alignment horizontal="center" vertical="center"/>
      <protection hidden="1"/>
    </xf>
    <xf numFmtId="3" fontId="24" fillId="41" borderId="103" xfId="0" applyNumberFormat="1" applyFont="1" applyFill="1" applyBorder="1" applyAlignment="1" applyProtection="1">
      <alignment horizontal="center" vertical="center"/>
      <protection hidden="1"/>
    </xf>
    <xf numFmtId="164" fontId="24" fillId="41" borderId="62" xfId="0" applyNumberFormat="1" applyFont="1" applyFill="1" applyBorder="1" applyAlignment="1" applyProtection="1">
      <alignment horizontal="center" vertical="center"/>
      <protection hidden="1"/>
    </xf>
    <xf numFmtId="3" fontId="24" fillId="41" borderId="104" xfId="0" applyNumberFormat="1" applyFont="1" applyFill="1" applyBorder="1" applyAlignment="1" applyProtection="1">
      <alignment horizontal="center" vertical="center"/>
      <protection hidden="1"/>
    </xf>
    <xf numFmtId="3" fontId="32" fillId="41" borderId="90" xfId="0" applyNumberFormat="1" applyFont="1" applyFill="1" applyBorder="1" applyAlignment="1" applyProtection="1">
      <alignment horizontal="center" vertical="center"/>
      <protection hidden="1"/>
    </xf>
    <xf numFmtId="3" fontId="24" fillId="41" borderId="57" xfId="0" applyNumberFormat="1" applyFont="1" applyFill="1" applyBorder="1" applyAlignment="1" applyProtection="1">
      <alignment horizontal="center" vertical="center"/>
      <protection hidden="1"/>
    </xf>
    <xf numFmtId="0" fontId="31" fillId="45" borderId="0" xfId="0" applyFont="1" applyFill="1" applyBorder="1" applyAlignment="1" applyProtection="1">
      <alignment horizontal="left" vertical="top" wrapText="1"/>
      <protection hidden="1"/>
    </xf>
    <xf numFmtId="0" fontId="37" fillId="45" borderId="0" xfId="0" applyFont="1" applyFill="1" applyBorder="1" applyAlignment="1" applyProtection="1">
      <alignment horizontal="left" wrapText="1"/>
      <protection hidden="1"/>
    </xf>
    <xf numFmtId="0" fontId="33" fillId="0" borderId="24" xfId="0" applyFont="1" applyFill="1" applyBorder="1" applyAlignment="1" applyProtection="1">
      <alignment horizontal="left" vertical="center"/>
      <protection hidden="1"/>
    </xf>
    <xf numFmtId="0" fontId="33" fillId="0" borderId="39" xfId="0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0" fontId="37" fillId="36" borderId="25" xfId="0" applyFont="1" applyFill="1" applyBorder="1" applyAlignment="1" applyProtection="1">
      <alignment horizontal="center" vertical="center"/>
      <protection hidden="1"/>
    </xf>
    <xf numFmtId="0" fontId="24" fillId="36" borderId="26" xfId="0" applyFont="1" applyFill="1" applyBorder="1" applyProtection="1">
      <protection hidden="1"/>
    </xf>
    <xf numFmtId="0" fontId="37" fillId="36" borderId="34" xfId="0" applyFont="1" applyFill="1" applyBorder="1" applyAlignment="1" applyProtection="1">
      <alignment horizontal="center" vertical="center"/>
      <protection hidden="1"/>
    </xf>
    <xf numFmtId="0" fontId="29" fillId="36" borderId="0" xfId="0" applyFont="1" applyFill="1" applyBorder="1" applyAlignment="1" applyProtection="1">
      <alignment horizontal="center" vertical="center" wrapText="1"/>
      <protection hidden="1"/>
    </xf>
    <xf numFmtId="3" fontId="24" fillId="36" borderId="0" xfId="0" applyNumberFormat="1" applyFont="1" applyFill="1" applyBorder="1" applyAlignment="1" applyProtection="1">
      <alignment vertical="center"/>
      <protection hidden="1"/>
    </xf>
    <xf numFmtId="0" fontId="40" fillId="36" borderId="26" xfId="0" applyFont="1" applyFill="1" applyBorder="1" applyProtection="1">
      <protection hidden="1"/>
    </xf>
    <xf numFmtId="0" fontId="40" fillId="36" borderId="0" xfId="0" applyFont="1" applyFill="1" applyBorder="1" applyProtection="1">
      <protection hidden="1"/>
    </xf>
    <xf numFmtId="0" fontId="40" fillId="36" borderId="0" xfId="0" applyNumberFormat="1" applyFont="1" applyFill="1" applyBorder="1" applyAlignment="1" applyProtection="1">
      <alignment textRotation="90"/>
      <protection hidden="1"/>
    </xf>
    <xf numFmtId="3" fontId="40" fillId="36" borderId="0" xfId="0" applyNumberFormat="1" applyFont="1" applyFill="1" applyBorder="1" applyProtection="1">
      <protection hidden="1"/>
    </xf>
    <xf numFmtId="0" fontId="40" fillId="36" borderId="0" xfId="0" applyFont="1" applyFill="1" applyBorder="1" applyAlignment="1" applyProtection="1">
      <alignment horizontal="center" vertical="center"/>
      <protection hidden="1"/>
    </xf>
    <xf numFmtId="0" fontId="40" fillId="36" borderId="0" xfId="0" applyFont="1" applyFill="1" applyBorder="1" applyAlignment="1" applyProtection="1">
      <alignment vertical="center"/>
      <protection hidden="1"/>
    </xf>
    <xf numFmtId="0" fontId="40" fillId="36" borderId="12" xfId="0" applyFont="1" applyFill="1" applyBorder="1" applyAlignment="1" applyProtection="1">
      <alignment vertical="center"/>
      <protection hidden="1"/>
    </xf>
    <xf numFmtId="0" fontId="41" fillId="36" borderId="12" xfId="42" applyFont="1" applyFill="1" applyBorder="1" applyAlignment="1" applyProtection="1">
      <alignment horizontal="center" vertical="center" wrapText="1" readingOrder="1"/>
      <protection hidden="1"/>
    </xf>
    <xf numFmtId="0" fontId="41" fillId="36" borderId="16" xfId="42" applyFont="1" applyFill="1" applyBorder="1" applyAlignment="1" applyProtection="1">
      <alignment horizontal="center" vertical="center" wrapText="1" readingOrder="1"/>
      <protection hidden="1"/>
    </xf>
    <xf numFmtId="0" fontId="41" fillId="36" borderId="13" xfId="42" applyFont="1" applyFill="1" applyBorder="1" applyAlignment="1" applyProtection="1">
      <alignment horizontal="center" vertical="center" wrapText="1" readingOrder="1"/>
      <protection hidden="1"/>
    </xf>
    <xf numFmtId="3" fontId="40" fillId="36" borderId="0" xfId="0" applyNumberFormat="1" applyFont="1" applyFill="1" applyBorder="1" applyAlignment="1" applyProtection="1">
      <alignment vertical="center"/>
      <protection hidden="1"/>
    </xf>
    <xf numFmtId="0" fontId="40" fillId="36" borderId="41" xfId="0" applyFont="1" applyFill="1" applyBorder="1" applyAlignment="1" applyProtection="1">
      <alignment vertical="center"/>
      <protection hidden="1"/>
    </xf>
    <xf numFmtId="0" fontId="37" fillId="33" borderId="34" xfId="0" applyFont="1" applyFill="1" applyBorder="1" applyAlignment="1" applyProtection="1">
      <alignment horizontal="center" vertical="center"/>
      <protection hidden="1"/>
    </xf>
    <xf numFmtId="0" fontId="24" fillId="33" borderId="0" xfId="0" applyFont="1" applyFill="1" applyBorder="1" applyAlignment="1" applyProtection="1">
      <alignment vertical="center"/>
      <protection hidden="1"/>
    </xf>
    <xf numFmtId="0" fontId="29" fillId="33" borderId="0" xfId="0" applyFont="1" applyFill="1" applyBorder="1" applyAlignment="1" applyProtection="1">
      <alignment horizontal="center" vertical="center" wrapText="1"/>
      <protection hidden="1"/>
    </xf>
    <xf numFmtId="3" fontId="24" fillId="33" borderId="0" xfId="0" applyNumberFormat="1" applyFont="1" applyFill="1" applyBorder="1" applyAlignment="1" applyProtection="1">
      <alignment vertical="center"/>
      <protection hidden="1"/>
    </xf>
    <xf numFmtId="0" fontId="24" fillId="33" borderId="26" xfId="0" applyFont="1" applyFill="1" applyBorder="1" applyProtection="1">
      <protection hidden="1"/>
    </xf>
    <xf numFmtId="0" fontId="40" fillId="33" borderId="26" xfId="0" applyFont="1" applyFill="1" applyBorder="1" applyProtection="1">
      <protection hidden="1"/>
    </xf>
    <xf numFmtId="0" fontId="24" fillId="33" borderId="0" xfId="0" applyFont="1" applyFill="1" applyBorder="1" applyProtection="1">
      <protection hidden="1"/>
    </xf>
    <xf numFmtId="0" fontId="40" fillId="33" borderId="0" xfId="0" applyFont="1" applyFill="1" applyBorder="1" applyProtection="1">
      <protection hidden="1"/>
    </xf>
    <xf numFmtId="0" fontId="40" fillId="33" borderId="0" xfId="0" applyNumberFormat="1" applyFont="1" applyFill="1" applyBorder="1" applyAlignment="1" applyProtection="1">
      <alignment textRotation="90"/>
      <protection hidden="1"/>
    </xf>
    <xf numFmtId="3" fontId="40" fillId="33" borderId="0" xfId="0" applyNumberFormat="1" applyFont="1" applyFill="1" applyBorder="1" applyProtection="1">
      <protection hidden="1"/>
    </xf>
    <xf numFmtId="0" fontId="40" fillId="33" borderId="0" xfId="0" applyFont="1" applyFill="1" applyBorder="1" applyAlignment="1" applyProtection="1">
      <alignment horizontal="center" vertical="center"/>
      <protection hidden="1"/>
    </xf>
    <xf numFmtId="0" fontId="40" fillId="33" borderId="0" xfId="0" applyFont="1" applyFill="1" applyBorder="1" applyAlignment="1" applyProtection="1">
      <alignment vertical="center"/>
      <protection hidden="1"/>
    </xf>
    <xf numFmtId="0" fontId="40" fillId="33" borderId="12" xfId="0" applyFont="1" applyFill="1" applyBorder="1" applyAlignment="1" applyProtection="1">
      <alignment vertical="center"/>
      <protection hidden="1"/>
    </xf>
    <xf numFmtId="0" fontId="41" fillId="33" borderId="12" xfId="42" applyFont="1" applyFill="1" applyBorder="1" applyAlignment="1" applyProtection="1">
      <alignment horizontal="center" vertical="center" readingOrder="1"/>
      <protection hidden="1"/>
    </xf>
    <xf numFmtId="0" fontId="41" fillId="33" borderId="16" xfId="42" applyFont="1" applyFill="1" applyBorder="1" applyAlignment="1" applyProtection="1">
      <alignment horizontal="center" vertical="center" textRotation="58"/>
      <protection hidden="1"/>
    </xf>
    <xf numFmtId="0" fontId="41" fillId="33" borderId="16" xfId="0" applyFont="1" applyFill="1" applyBorder="1" applyAlignment="1" applyProtection="1">
      <alignment horizontal="center" vertical="center" textRotation="58"/>
      <protection hidden="1"/>
    </xf>
    <xf numFmtId="0" fontId="40" fillId="33" borderId="16" xfId="0" applyFont="1" applyFill="1" applyBorder="1" applyAlignment="1" applyProtection="1">
      <alignment vertical="center"/>
      <protection hidden="1"/>
    </xf>
    <xf numFmtId="0" fontId="41" fillId="33" borderId="13" xfId="42" applyFont="1" applyFill="1" applyBorder="1" applyAlignment="1" applyProtection="1">
      <alignment horizontal="center" vertical="center" textRotation="58"/>
      <protection hidden="1"/>
    </xf>
    <xf numFmtId="0" fontId="40" fillId="33" borderId="13" xfId="0" applyFont="1" applyFill="1" applyBorder="1" applyAlignment="1" applyProtection="1">
      <alignment vertical="center"/>
      <protection hidden="1"/>
    </xf>
    <xf numFmtId="3" fontId="40" fillId="33" borderId="0" xfId="0" applyNumberFormat="1" applyFont="1" applyFill="1" applyBorder="1" applyAlignment="1" applyProtection="1">
      <alignment vertical="center"/>
      <protection hidden="1"/>
    </xf>
    <xf numFmtId="0" fontId="40" fillId="33" borderId="41" xfId="0" applyFont="1" applyFill="1" applyBorder="1" applyAlignment="1" applyProtection="1">
      <alignment vertical="center"/>
      <protection hidden="1"/>
    </xf>
    <xf numFmtId="0" fontId="37" fillId="37" borderId="25" xfId="0" applyFont="1" applyFill="1" applyBorder="1" applyAlignment="1" applyProtection="1">
      <alignment horizontal="center" vertical="center"/>
      <protection hidden="1"/>
    </xf>
    <xf numFmtId="0" fontId="30" fillId="37" borderId="26" xfId="42" applyNumberFormat="1" applyFont="1" applyFill="1" applyBorder="1" applyAlignment="1" applyProtection="1">
      <alignment wrapText="1"/>
      <protection hidden="1"/>
    </xf>
    <xf numFmtId="0" fontId="24" fillId="37" borderId="26" xfId="0" applyFont="1" applyFill="1" applyBorder="1" applyAlignment="1" applyProtection="1">
      <alignment vertical="center"/>
      <protection hidden="1"/>
    </xf>
    <xf numFmtId="0" fontId="25" fillId="37" borderId="26" xfId="0" applyFont="1" applyFill="1" applyBorder="1" applyAlignment="1" applyProtection="1">
      <alignment horizontal="left" vertical="center"/>
      <protection hidden="1"/>
    </xf>
    <xf numFmtId="0" fontId="24" fillId="37" borderId="26" xfId="0" applyFont="1" applyFill="1" applyBorder="1" applyAlignment="1" applyProtection="1">
      <alignment horizontal="left" vertical="center"/>
      <protection hidden="1"/>
    </xf>
    <xf numFmtId="3" fontId="24" fillId="37" borderId="26" xfId="0" applyNumberFormat="1" applyFont="1" applyFill="1" applyBorder="1" applyAlignment="1" applyProtection="1">
      <alignment vertical="center"/>
      <protection hidden="1"/>
    </xf>
    <xf numFmtId="0" fontId="24" fillId="37" borderId="27" xfId="0" applyFont="1" applyFill="1" applyBorder="1" applyAlignment="1" applyProtection="1">
      <alignment vertical="center"/>
      <protection hidden="1"/>
    </xf>
    <xf numFmtId="0" fontId="49" fillId="37" borderId="28" xfId="0" applyFont="1" applyFill="1" applyBorder="1" applyAlignment="1" applyProtection="1">
      <alignment horizontal="center" vertical="center"/>
      <protection hidden="1"/>
    </xf>
    <xf numFmtId="0" fontId="24" fillId="46" borderId="31" xfId="0" applyFont="1" applyFill="1" applyBorder="1" applyAlignment="1" applyProtection="1">
      <alignment horizontal="center" vertical="center"/>
      <protection hidden="1"/>
    </xf>
    <xf numFmtId="9" fontId="24" fillId="46" borderId="33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/>
    <xf numFmtId="0" fontId="37" fillId="46" borderId="34" xfId="0" applyFont="1" applyFill="1" applyBorder="1" applyAlignment="1" applyProtection="1">
      <alignment horizontal="center" vertical="center"/>
      <protection hidden="1"/>
    </xf>
    <xf numFmtId="0" fontId="37" fillId="46" borderId="25" xfId="0" applyFont="1" applyFill="1" applyBorder="1" applyAlignment="1" applyProtection="1">
      <alignment horizontal="center" vertical="center"/>
      <protection hidden="1"/>
    </xf>
    <xf numFmtId="0" fontId="24" fillId="46" borderId="26" xfId="0" applyFont="1" applyFill="1" applyBorder="1" applyProtection="1">
      <protection hidden="1"/>
    </xf>
    <xf numFmtId="0" fontId="31" fillId="49" borderId="25" xfId="0" applyFont="1" applyFill="1" applyBorder="1" applyAlignment="1" applyProtection="1">
      <alignment vertical="top"/>
      <protection hidden="1"/>
    </xf>
    <xf numFmtId="0" fontId="31" fillId="49" borderId="28" xfId="0" applyFont="1" applyFill="1" applyBorder="1" applyAlignment="1" applyProtection="1">
      <alignment vertical="top"/>
      <protection hidden="1"/>
    </xf>
    <xf numFmtId="0" fontId="31" fillId="49" borderId="24" xfId="0" applyFont="1" applyFill="1" applyBorder="1" applyAlignment="1" applyProtection="1">
      <alignment vertical="top"/>
      <protection hidden="1"/>
    </xf>
    <xf numFmtId="0" fontId="31" fillId="49" borderId="39" xfId="0" applyFont="1" applyFill="1" applyBorder="1" applyAlignment="1" applyProtection="1">
      <alignment vertical="top"/>
      <protection hidden="1"/>
    </xf>
    <xf numFmtId="0" fontId="31" fillId="55" borderId="25" xfId="0" applyFont="1" applyFill="1" applyBorder="1" applyAlignment="1" applyProtection="1">
      <alignment vertical="top"/>
      <protection hidden="1"/>
    </xf>
    <xf numFmtId="0" fontId="31" fillId="55" borderId="28" xfId="0" applyFont="1" applyFill="1" applyBorder="1" applyAlignment="1" applyProtection="1">
      <alignment vertical="top"/>
      <protection hidden="1"/>
    </xf>
    <xf numFmtId="0" fontId="31" fillId="55" borderId="24" xfId="0" applyFont="1" applyFill="1" applyBorder="1" applyAlignment="1" applyProtection="1">
      <alignment vertical="top"/>
      <protection hidden="1"/>
    </xf>
    <xf numFmtId="0" fontId="31" fillId="55" borderId="39" xfId="0" applyFont="1" applyFill="1" applyBorder="1" applyAlignment="1" applyProtection="1">
      <alignment vertical="top"/>
      <protection hidden="1"/>
    </xf>
    <xf numFmtId="0" fontId="56" fillId="45" borderId="34" xfId="0" applyFont="1" applyFill="1" applyBorder="1" applyAlignment="1" applyProtection="1">
      <alignment horizontal="left" vertical="center" wrapText="1"/>
      <protection hidden="1"/>
    </xf>
    <xf numFmtId="0" fontId="33" fillId="51" borderId="28" xfId="0" applyFont="1" applyFill="1" applyBorder="1" applyAlignment="1" applyProtection="1">
      <alignment horizontal="left" vertical="center"/>
      <protection hidden="1"/>
    </xf>
    <xf numFmtId="0" fontId="33" fillId="51" borderId="24" xfId="0" applyFont="1" applyFill="1" applyBorder="1" applyAlignment="1" applyProtection="1">
      <alignment horizontal="left" vertical="center"/>
      <protection hidden="1"/>
    </xf>
    <xf numFmtId="0" fontId="33" fillId="51" borderId="20" xfId="0" applyFont="1" applyFill="1" applyBorder="1" applyAlignment="1" applyProtection="1">
      <alignment horizontal="left" vertical="center"/>
      <protection hidden="1"/>
    </xf>
    <xf numFmtId="42" fontId="33" fillId="51" borderId="22" xfId="0" applyNumberFormat="1" applyFont="1" applyFill="1" applyBorder="1" applyAlignment="1" applyProtection="1">
      <alignment horizontal="left" vertical="center"/>
      <protection hidden="1"/>
    </xf>
    <xf numFmtId="0" fontId="25" fillId="34" borderId="114" xfId="0" applyFont="1" applyFill="1" applyBorder="1" applyAlignment="1">
      <alignment horizontal="center" vertical="center"/>
    </xf>
    <xf numFmtId="164" fontId="35" fillId="34" borderId="11" xfId="0" applyNumberFormat="1" applyFont="1" applyFill="1" applyBorder="1" applyAlignment="1" applyProtection="1">
      <alignment horizontal="center" vertical="center"/>
      <protection hidden="1"/>
    </xf>
    <xf numFmtId="49" fontId="36" fillId="40" borderId="97" xfId="0" applyNumberFormat="1" applyFont="1" applyFill="1" applyBorder="1" applyAlignment="1" applyProtection="1">
      <alignment horizontal="center" vertical="center"/>
      <protection hidden="1"/>
    </xf>
    <xf numFmtId="49" fontId="36" fillId="40" borderId="53" xfId="0" applyNumberFormat="1" applyFont="1" applyFill="1" applyBorder="1" applyAlignment="1" applyProtection="1">
      <alignment horizontal="center" vertical="center"/>
      <protection hidden="1"/>
    </xf>
    <xf numFmtId="49" fontId="36" fillId="40" borderId="21" xfId="0" applyNumberFormat="1" applyFont="1" applyFill="1" applyBorder="1" applyAlignment="1" applyProtection="1">
      <alignment horizontal="center" vertical="center"/>
      <protection hidden="1"/>
    </xf>
    <xf numFmtId="0" fontId="36" fillId="40" borderId="53" xfId="0" applyFont="1" applyFill="1" applyBorder="1" applyAlignment="1" applyProtection="1">
      <alignment horizontal="center" vertical="center"/>
      <protection hidden="1"/>
    </xf>
    <xf numFmtId="0" fontId="36" fillId="40" borderId="94" xfId="0" applyFont="1" applyFill="1" applyBorder="1" applyAlignment="1" applyProtection="1">
      <alignment horizontal="center" vertical="center"/>
      <protection hidden="1"/>
    </xf>
    <xf numFmtId="0" fontId="36" fillId="40" borderId="60" xfId="0" applyFont="1" applyFill="1" applyBorder="1" applyAlignment="1" applyProtection="1">
      <alignment horizontal="center" vertical="center"/>
      <protection hidden="1"/>
    </xf>
    <xf numFmtId="0" fontId="36" fillId="40" borderId="52" xfId="0" applyFont="1" applyFill="1" applyBorder="1" applyAlignment="1" applyProtection="1">
      <alignment horizontal="center" vertical="center"/>
      <protection hidden="1"/>
    </xf>
    <xf numFmtId="49" fontId="36" fillId="39" borderId="97" xfId="0" applyNumberFormat="1" applyFont="1" applyFill="1" applyBorder="1" applyAlignment="1" applyProtection="1">
      <alignment horizontal="center" vertical="center"/>
      <protection hidden="1"/>
    </xf>
    <xf numFmtId="49" fontId="36" fillId="39" borderId="53" xfId="0" applyNumberFormat="1" applyFont="1" applyFill="1" applyBorder="1" applyAlignment="1" applyProtection="1">
      <alignment horizontal="center" vertical="center"/>
      <protection hidden="1"/>
    </xf>
    <xf numFmtId="49" fontId="36" fillId="39" borderId="21" xfId="0" applyNumberFormat="1" applyFont="1" applyFill="1" applyBorder="1" applyAlignment="1" applyProtection="1">
      <alignment horizontal="center" vertical="center"/>
      <protection hidden="1"/>
    </xf>
    <xf numFmtId="0" fontId="36" fillId="39" borderId="53" xfId="0" applyFont="1" applyFill="1" applyBorder="1" applyAlignment="1" applyProtection="1">
      <alignment horizontal="center" vertical="center"/>
      <protection hidden="1"/>
    </xf>
    <xf numFmtId="0" fontId="36" fillId="39" borderId="94" xfId="0" applyFont="1" applyFill="1" applyBorder="1" applyAlignment="1" applyProtection="1">
      <alignment horizontal="center" vertical="center"/>
      <protection hidden="1"/>
    </xf>
    <xf numFmtId="0" fontId="36" fillId="39" borderId="21" xfId="0" applyFont="1" applyFill="1" applyBorder="1" applyAlignment="1" applyProtection="1">
      <alignment horizontal="center" vertical="center"/>
      <protection hidden="1"/>
    </xf>
    <xf numFmtId="0" fontId="36" fillId="39" borderId="52" xfId="0" applyFont="1" applyFill="1" applyBorder="1" applyAlignment="1" applyProtection="1">
      <alignment horizontal="center" vertical="center"/>
      <protection hidden="1"/>
    </xf>
    <xf numFmtId="0" fontId="36" fillId="39" borderId="102" xfId="0" applyFont="1" applyFill="1" applyBorder="1" applyAlignment="1" applyProtection="1">
      <alignment horizontal="center" vertical="center"/>
      <protection hidden="1"/>
    </xf>
    <xf numFmtId="0" fontId="36" fillId="39" borderId="92" xfId="0" applyFont="1" applyFill="1" applyBorder="1" applyAlignment="1" applyProtection="1">
      <alignment horizontal="center" vertical="center"/>
      <protection hidden="1"/>
    </xf>
    <xf numFmtId="0" fontId="36" fillId="39" borderId="93" xfId="0" applyFont="1" applyFill="1" applyBorder="1" applyAlignment="1" applyProtection="1">
      <alignment horizontal="center" vertical="center"/>
      <protection hidden="1"/>
    </xf>
    <xf numFmtId="0" fontId="36" fillId="39" borderId="59" xfId="0" applyFont="1" applyFill="1" applyBorder="1" applyAlignment="1" applyProtection="1">
      <alignment horizontal="center" vertical="center"/>
      <protection hidden="1"/>
    </xf>
    <xf numFmtId="0" fontId="0" fillId="38" borderId="0" xfId="0" applyFill="1" applyProtection="1">
      <protection hidden="1"/>
    </xf>
    <xf numFmtId="42" fontId="0" fillId="38" borderId="0" xfId="0" applyNumberFormat="1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16" fillId="41" borderId="26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0" fillId="0" borderId="35" xfId="0" applyBorder="1" applyProtection="1">
      <protection hidden="1"/>
    </xf>
    <xf numFmtId="0" fontId="16" fillId="41" borderId="0" xfId="0" applyFont="1" applyFill="1" applyBorder="1" applyAlignment="1" applyProtection="1">
      <alignment horizontal="center" vertical="center" wrapText="1"/>
      <protection hidden="1"/>
    </xf>
    <xf numFmtId="0" fontId="0" fillId="41" borderId="65" xfId="0" applyFill="1" applyBorder="1" applyAlignment="1" applyProtection="1">
      <alignment vertical="center" wrapText="1"/>
      <protection hidden="1"/>
    </xf>
    <xf numFmtId="0" fontId="0" fillId="53" borderId="45" xfId="0" applyFill="1" applyBorder="1" applyAlignment="1" applyProtection="1">
      <alignment vertical="center" wrapText="1"/>
      <protection hidden="1"/>
    </xf>
    <xf numFmtId="0" fontId="0" fillId="44" borderId="68" xfId="0" applyFill="1" applyBorder="1" applyAlignment="1" applyProtection="1">
      <alignment vertical="center" wrapText="1"/>
      <protection hidden="1"/>
    </xf>
    <xf numFmtId="42" fontId="0" fillId="41" borderId="68" xfId="0" applyNumberFormat="1" applyFill="1" applyBorder="1" applyAlignment="1" applyProtection="1">
      <alignment vertical="center" wrapText="1"/>
      <protection hidden="1"/>
    </xf>
    <xf numFmtId="0" fontId="0" fillId="41" borderId="26" xfId="0" applyFill="1" applyBorder="1" applyAlignment="1" applyProtection="1">
      <alignment vertical="center" wrapText="1"/>
      <protection hidden="1"/>
    </xf>
    <xf numFmtId="0" fontId="0" fillId="41" borderId="23" xfId="0" applyFill="1" applyBorder="1" applyAlignment="1" applyProtection="1">
      <alignment vertical="center" wrapText="1"/>
      <protection hidden="1"/>
    </xf>
    <xf numFmtId="42" fontId="0" fillId="41" borderId="45" xfId="0" applyNumberForma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35" xfId="0" applyBorder="1" applyAlignment="1" applyProtection="1">
      <alignment vertical="center" wrapText="1"/>
      <protection hidden="1"/>
    </xf>
    <xf numFmtId="0" fontId="0" fillId="38" borderId="0" xfId="0" applyFill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41" borderId="37" xfId="0" applyFill="1" applyBorder="1" applyAlignment="1" applyProtection="1">
      <alignment vertical="center" wrapText="1"/>
      <protection hidden="1"/>
    </xf>
    <xf numFmtId="42" fontId="0" fillId="41" borderId="67" xfId="0" applyNumberFormat="1" applyFill="1" applyBorder="1" applyAlignment="1" applyProtection="1">
      <alignment vertical="center" wrapText="1"/>
      <protection hidden="1"/>
    </xf>
    <xf numFmtId="0" fontId="0" fillId="41" borderId="0" xfId="0" applyFill="1" applyBorder="1" applyAlignment="1" applyProtection="1">
      <alignment vertical="center" wrapText="1"/>
      <protection hidden="1"/>
    </xf>
    <xf numFmtId="42" fontId="0" fillId="41" borderId="48" xfId="0" applyNumberFormat="1" applyFill="1" applyBorder="1" applyAlignment="1" applyProtection="1">
      <alignment vertical="center" wrapText="1"/>
      <protection hidden="1"/>
    </xf>
    <xf numFmtId="0" fontId="0" fillId="41" borderId="40" xfId="0" applyFill="1" applyBorder="1" applyAlignment="1" applyProtection="1">
      <alignment vertical="center" wrapText="1"/>
      <protection hidden="1"/>
    </xf>
    <xf numFmtId="0" fontId="0" fillId="44" borderId="35" xfId="0" applyFill="1" applyBorder="1" applyAlignment="1" applyProtection="1">
      <alignment vertical="center" wrapText="1"/>
      <protection hidden="1"/>
    </xf>
    <xf numFmtId="0" fontId="50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0" fillId="41" borderId="66" xfId="0" applyFill="1" applyBorder="1" applyAlignment="1" applyProtection="1">
      <alignment vertical="center" wrapText="1"/>
      <protection hidden="1"/>
    </xf>
    <xf numFmtId="42" fontId="0" fillId="41" borderId="106" xfId="0" applyNumberFormat="1" applyFill="1" applyBorder="1" applyAlignment="1" applyProtection="1">
      <alignment vertical="center" wrapText="1"/>
      <protection hidden="1"/>
    </xf>
    <xf numFmtId="0" fontId="0" fillId="41" borderId="24" xfId="0" applyFill="1" applyBorder="1" applyAlignment="1" applyProtection="1">
      <alignment vertical="center" wrapText="1"/>
      <protection hidden="1"/>
    </xf>
    <xf numFmtId="42" fontId="0" fillId="41" borderId="46" xfId="0" applyNumberFormat="1" applyFill="1" applyBorder="1" applyAlignment="1" applyProtection="1">
      <alignment vertical="center" wrapText="1"/>
      <protection hidden="1"/>
    </xf>
    <xf numFmtId="0" fontId="0" fillId="41" borderId="54" xfId="0" applyFill="1" applyBorder="1" applyAlignment="1" applyProtection="1">
      <alignment vertical="center" wrapText="1"/>
      <protection hidden="1"/>
    </xf>
    <xf numFmtId="0" fontId="0" fillId="41" borderId="28" xfId="0" applyFill="1" applyBorder="1" applyAlignment="1" applyProtection="1">
      <alignment vertical="center" wrapText="1"/>
      <protection hidden="1"/>
    </xf>
    <xf numFmtId="42" fontId="0" fillId="41" borderId="24" xfId="0" applyNumberFormat="1" applyFill="1" applyBorder="1" applyAlignment="1" applyProtection="1">
      <alignment vertical="center" wrapText="1"/>
      <protection hidden="1"/>
    </xf>
    <xf numFmtId="42" fontId="0" fillId="41" borderId="39" xfId="0" applyNumberFormat="1" applyFill="1" applyBorder="1" applyAlignment="1" applyProtection="1">
      <alignment vertical="center" wrapText="1"/>
      <protection hidden="1"/>
    </xf>
    <xf numFmtId="0" fontId="16" fillId="35" borderId="2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0" fillId="38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6" fillId="35" borderId="40" xfId="0" applyFont="1" applyFill="1" applyBorder="1" applyAlignment="1" applyProtection="1">
      <alignment horizontal="center" vertical="center" wrapText="1"/>
      <protection hidden="1"/>
    </xf>
    <xf numFmtId="0" fontId="0" fillId="35" borderId="65" xfId="0" applyFill="1" applyBorder="1" applyAlignment="1" applyProtection="1">
      <alignment vertical="center" wrapText="1"/>
      <protection hidden="1"/>
    </xf>
    <xf numFmtId="0" fontId="0" fillId="44" borderId="31" xfId="0" applyFill="1" applyBorder="1" applyAlignment="1" applyProtection="1">
      <alignment vertical="center" wrapText="1"/>
      <protection hidden="1"/>
    </xf>
    <xf numFmtId="42" fontId="0" fillId="35" borderId="45" xfId="0" applyNumberFormat="1" applyFill="1" applyBorder="1" applyAlignment="1" applyProtection="1">
      <alignment vertical="center" wrapText="1"/>
      <protection hidden="1"/>
    </xf>
    <xf numFmtId="0" fontId="0" fillId="35" borderId="26" xfId="0" applyFill="1" applyBorder="1" applyAlignment="1" applyProtection="1">
      <alignment vertical="center" wrapText="1"/>
      <protection hidden="1"/>
    </xf>
    <xf numFmtId="0" fontId="0" fillId="0" borderId="35" xfId="0" applyFill="1" applyBorder="1" applyAlignment="1" applyProtection="1">
      <alignment vertical="center" wrapText="1"/>
      <protection hidden="1"/>
    </xf>
    <xf numFmtId="0" fontId="0" fillId="35" borderId="37" xfId="0" applyFill="1" applyBorder="1" applyAlignment="1" applyProtection="1">
      <alignment vertical="center" wrapText="1"/>
      <protection hidden="1"/>
    </xf>
    <xf numFmtId="42" fontId="0" fillId="35" borderId="88" xfId="0" applyNumberFormat="1" applyFill="1" applyBorder="1" applyAlignment="1" applyProtection="1">
      <alignment vertical="center" wrapText="1"/>
      <protection hidden="1"/>
    </xf>
    <xf numFmtId="0" fontId="0" fillId="35" borderId="0" xfId="0" applyFill="1" applyBorder="1" applyAlignment="1" applyProtection="1">
      <alignment vertical="center" wrapText="1"/>
      <protection hidden="1"/>
    </xf>
    <xf numFmtId="42" fontId="0" fillId="35" borderId="48" xfId="0" applyNumberFormat="1" applyFill="1" applyBorder="1" applyAlignment="1" applyProtection="1">
      <alignment vertical="center" wrapText="1"/>
      <protection hidden="1"/>
    </xf>
    <xf numFmtId="0" fontId="0" fillId="35" borderId="66" xfId="0" applyFill="1" applyBorder="1" applyAlignment="1" applyProtection="1">
      <alignment vertical="center" wrapText="1"/>
      <protection hidden="1"/>
    </xf>
    <xf numFmtId="42" fontId="0" fillId="35" borderId="54" xfId="0" applyNumberFormat="1" applyFill="1" applyBorder="1" applyAlignment="1" applyProtection="1">
      <alignment vertical="center" wrapText="1"/>
      <protection hidden="1"/>
    </xf>
    <xf numFmtId="0" fontId="0" fillId="35" borderId="24" xfId="0" applyFill="1" applyBorder="1" applyAlignment="1" applyProtection="1">
      <alignment vertical="center" wrapText="1"/>
      <protection hidden="1"/>
    </xf>
    <xf numFmtId="42" fontId="0" fillId="35" borderId="46" xfId="0" applyNumberFormat="1" applyFill="1" applyBorder="1" applyAlignment="1" applyProtection="1">
      <alignment vertical="center" wrapText="1"/>
      <protection hidden="1"/>
    </xf>
    <xf numFmtId="0" fontId="0" fillId="35" borderId="28" xfId="0" applyFill="1" applyBorder="1" applyAlignment="1" applyProtection="1">
      <alignment wrapText="1"/>
      <protection hidden="1"/>
    </xf>
    <xf numFmtId="0" fontId="0" fillId="35" borderId="24" xfId="0" applyFill="1" applyBorder="1" applyAlignment="1" applyProtection="1">
      <alignment wrapText="1"/>
      <protection hidden="1"/>
    </xf>
    <xf numFmtId="42" fontId="0" fillId="35" borderId="24" xfId="0" applyNumberFormat="1" applyFill="1" applyBorder="1" applyAlignment="1" applyProtection="1">
      <alignment wrapText="1"/>
      <protection hidden="1"/>
    </xf>
    <xf numFmtId="42" fontId="0" fillId="35" borderId="39" xfId="0" applyNumberForma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35" xfId="0" applyBorder="1" applyAlignment="1" applyProtection="1">
      <alignment wrapText="1"/>
      <protection hidden="1"/>
    </xf>
    <xf numFmtId="0" fontId="0" fillId="38" borderId="0" xfId="0" applyFill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45" borderId="20" xfId="0" applyFill="1" applyBorder="1" applyAlignment="1" applyProtection="1">
      <alignment horizontal="left"/>
      <protection hidden="1"/>
    </xf>
    <xf numFmtId="0" fontId="0" fillId="45" borderId="42" xfId="0" applyFill="1" applyBorder="1" applyAlignment="1" applyProtection="1">
      <alignment horizontal="center"/>
      <protection hidden="1"/>
    </xf>
    <xf numFmtId="0" fontId="0" fillId="45" borderId="42" xfId="0" applyFill="1" applyBorder="1" applyAlignment="1" applyProtection="1">
      <alignment horizontal="left"/>
      <protection hidden="1"/>
    </xf>
    <xf numFmtId="0" fontId="0" fillId="45" borderId="22" xfId="0" applyFill="1" applyBorder="1" applyAlignment="1" applyProtection="1">
      <alignment horizontal="center"/>
      <protection hidden="1"/>
    </xf>
    <xf numFmtId="0" fontId="0" fillId="37" borderId="42" xfId="0" applyFill="1" applyBorder="1" applyAlignment="1" applyProtection="1">
      <alignment horizontal="left"/>
      <protection hidden="1"/>
    </xf>
    <xf numFmtId="0" fontId="0" fillId="37" borderId="22" xfId="0" applyFill="1" applyBorder="1" applyAlignment="1" applyProtection="1">
      <alignment horizontal="left"/>
      <protection hidden="1"/>
    </xf>
    <xf numFmtId="42" fontId="0" fillId="0" borderId="0" xfId="0" applyNumberFormat="1" applyProtection="1">
      <protection hidden="1"/>
    </xf>
    <xf numFmtId="0" fontId="16" fillId="0" borderId="45" xfId="0" applyFont="1" applyFill="1" applyBorder="1" applyAlignment="1" applyProtection="1">
      <alignment horizontal="center" vertical="center" wrapText="1"/>
      <protection locked="0" hidden="1"/>
    </xf>
    <xf numFmtId="0" fontId="16" fillId="0" borderId="48" xfId="0" applyFont="1" applyFill="1" applyBorder="1" applyAlignment="1" applyProtection="1">
      <alignment horizontal="center" vertical="center" wrapText="1"/>
      <protection locked="0" hidden="1"/>
    </xf>
    <xf numFmtId="0" fontId="16" fillId="0" borderId="46" xfId="0" applyFont="1" applyFill="1" applyBorder="1" applyAlignment="1" applyProtection="1">
      <alignment horizontal="center" vertical="center" wrapText="1"/>
      <protection locked="0" hidden="1"/>
    </xf>
    <xf numFmtId="0" fontId="0" fillId="41" borderId="23" xfId="0" applyFill="1" applyBorder="1" applyAlignment="1" applyProtection="1">
      <alignment vertical="center" wrapText="1"/>
      <protection locked="0" hidden="1"/>
    </xf>
    <xf numFmtId="0" fontId="0" fillId="41" borderId="48" xfId="0" applyFill="1" applyBorder="1" applyAlignment="1" applyProtection="1">
      <alignment vertical="center" wrapText="1"/>
      <protection locked="0" hidden="1"/>
    </xf>
    <xf numFmtId="0" fontId="0" fillId="41" borderId="46" xfId="0" applyFill="1" applyBorder="1" applyAlignment="1" applyProtection="1">
      <alignment vertical="center" wrapText="1"/>
      <protection locked="0" hidden="1"/>
    </xf>
    <xf numFmtId="0" fontId="0" fillId="41" borderId="45" xfId="0" applyFill="1" applyBorder="1" applyAlignment="1" applyProtection="1">
      <alignment vertical="center" wrapText="1"/>
      <protection locked="0" hidden="1"/>
    </xf>
    <xf numFmtId="0" fontId="16" fillId="0" borderId="65" xfId="0" applyFont="1" applyFill="1" applyBorder="1" applyAlignment="1" applyProtection="1">
      <alignment horizontal="center" vertical="center" wrapText="1"/>
      <protection locked="0" hidden="1"/>
    </xf>
    <xf numFmtId="0" fontId="16" fillId="0" borderId="37" xfId="0" applyFont="1" applyFill="1" applyBorder="1" applyAlignment="1" applyProtection="1">
      <alignment horizontal="center" vertical="center" wrapText="1"/>
      <protection locked="0" hidden="1"/>
    </xf>
    <xf numFmtId="0" fontId="16" fillId="0" borderId="66" xfId="0" applyFont="1" applyFill="1" applyBorder="1" applyAlignment="1" applyProtection="1">
      <alignment horizontal="center" vertical="center" wrapText="1"/>
      <protection locked="0" hidden="1"/>
    </xf>
    <xf numFmtId="0" fontId="0" fillId="35" borderId="45" xfId="0" applyFill="1" applyBorder="1" applyAlignment="1" applyProtection="1">
      <alignment vertical="center" wrapText="1"/>
      <protection locked="0" hidden="1"/>
    </xf>
    <xf numFmtId="0" fontId="0" fillId="35" borderId="48" xfId="0" applyFill="1" applyBorder="1" applyAlignment="1" applyProtection="1">
      <alignment vertical="center" wrapText="1"/>
      <protection locked="0" hidden="1"/>
    </xf>
    <xf numFmtId="0" fontId="0" fillId="35" borderId="46" xfId="0" applyFill="1" applyBorder="1" applyAlignment="1" applyProtection="1">
      <alignment vertical="center" wrapText="1"/>
      <protection locked="0" hidden="1"/>
    </xf>
    <xf numFmtId="4" fontId="0" fillId="38" borderId="0" xfId="0" applyNumberFormat="1" applyFill="1" applyProtection="1">
      <protection hidden="1"/>
    </xf>
    <xf numFmtId="164" fontId="0" fillId="38" borderId="0" xfId="0" applyNumberFormat="1" applyFill="1" applyProtection="1">
      <protection hidden="1"/>
    </xf>
    <xf numFmtId="0" fontId="0" fillId="38" borderId="0" xfId="0" applyFill="1" applyBorder="1" applyAlignment="1" applyProtection="1">
      <alignment horizontal="left" vertical="center"/>
      <protection hidden="1"/>
    </xf>
    <xf numFmtId="164" fontId="0" fillId="38" borderId="0" xfId="0" applyNumberFormat="1" applyFill="1" applyBorder="1" applyAlignment="1" applyProtection="1">
      <alignment horizontal="center" vertical="center"/>
      <protection hidden="1"/>
    </xf>
    <xf numFmtId="0" fontId="0" fillId="48" borderId="108" xfId="0" applyFill="1" applyBorder="1" applyAlignment="1" applyProtection="1">
      <alignment horizontal="center" vertical="center"/>
      <protection hidden="1"/>
    </xf>
    <xf numFmtId="0" fontId="16" fillId="48" borderId="11" xfId="0" applyFont="1" applyFill="1" applyBorder="1" applyAlignment="1" applyProtection="1">
      <alignment horizontal="center" vertical="center" wrapText="1"/>
      <protection hidden="1"/>
    </xf>
    <xf numFmtId="3" fontId="16" fillId="48" borderId="96" xfId="0" applyNumberFormat="1" applyFont="1" applyFill="1" applyBorder="1" applyAlignment="1" applyProtection="1">
      <alignment horizontal="center" vertical="center"/>
      <protection hidden="1"/>
    </xf>
    <xf numFmtId="4" fontId="69" fillId="48" borderId="11" xfId="0" applyNumberFormat="1" applyFont="1" applyFill="1" applyBorder="1" applyAlignment="1" applyProtection="1">
      <alignment horizontal="center" vertical="center" wrapText="1"/>
      <protection hidden="1"/>
    </xf>
    <xf numFmtId="164" fontId="16" fillId="48" borderId="110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0" fontId="16" fillId="49" borderId="97" xfId="0" applyFont="1" applyFill="1" applyBorder="1" applyAlignment="1" applyProtection="1">
      <alignment horizontal="center" vertical="center"/>
      <protection hidden="1"/>
    </xf>
    <xf numFmtId="0" fontId="69" fillId="49" borderId="53" xfId="0" applyNumberFormat="1" applyFont="1" applyFill="1" applyBorder="1" applyAlignment="1" applyProtection="1">
      <alignment horizontal="center" vertical="center"/>
      <protection hidden="1"/>
    </xf>
    <xf numFmtId="164" fontId="16" fillId="49" borderId="111" xfId="0" applyNumberFormat="1" applyFont="1" applyFill="1" applyBorder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vertical="center"/>
      <protection hidden="1"/>
    </xf>
    <xf numFmtId="4" fontId="0" fillId="48" borderId="90" xfId="0" applyNumberFormat="1" applyFill="1" applyBorder="1" applyAlignment="1" applyProtection="1">
      <alignment horizontal="center" vertical="center"/>
      <protection hidden="1"/>
    </xf>
    <xf numFmtId="0" fontId="0" fillId="48" borderId="90" xfId="0" applyNumberFormat="1" applyFill="1" applyBorder="1" applyAlignment="1" applyProtection="1">
      <alignment horizontal="center" vertical="center"/>
      <protection hidden="1"/>
    </xf>
    <xf numFmtId="164" fontId="0" fillId="48" borderId="105" xfId="0" applyNumberFormat="1" applyFill="1" applyBorder="1" applyAlignment="1" applyProtection="1">
      <alignment horizontal="center" vertical="center"/>
      <protection hidden="1"/>
    </xf>
    <xf numFmtId="4" fontId="0" fillId="48" borderId="11" xfId="0" applyNumberFormat="1" applyFill="1" applyBorder="1" applyAlignment="1" applyProtection="1">
      <alignment horizontal="center" vertical="center"/>
      <protection hidden="1"/>
    </xf>
    <xf numFmtId="0" fontId="0" fillId="48" borderId="11" xfId="0" applyNumberFormat="1" applyFill="1" applyBorder="1" applyAlignment="1" applyProtection="1">
      <alignment horizontal="center" vertical="center"/>
      <protection hidden="1"/>
    </xf>
    <xf numFmtId="164" fontId="0" fillId="48" borderId="36" xfId="0" applyNumberFormat="1" applyFill="1" applyBorder="1" applyAlignment="1" applyProtection="1">
      <alignment horizontal="center" vertical="center"/>
      <protection hidden="1"/>
    </xf>
    <xf numFmtId="0" fontId="0" fillId="48" borderId="92" xfId="0" applyNumberFormat="1" applyFill="1" applyBorder="1" applyAlignment="1" applyProtection="1">
      <alignment horizontal="center" vertical="center"/>
      <protection hidden="1"/>
    </xf>
    <xf numFmtId="0" fontId="16" fillId="48" borderId="108" xfId="0" applyFont="1" applyFill="1" applyBorder="1" applyAlignment="1" applyProtection="1">
      <alignment vertical="center"/>
      <protection hidden="1"/>
    </xf>
    <xf numFmtId="164" fontId="0" fillId="49" borderId="111" xfId="0" applyNumberFormat="1" applyFill="1" applyBorder="1" applyAlignment="1" applyProtection="1">
      <alignment horizontal="center" vertical="center"/>
      <protection hidden="1"/>
    </xf>
    <xf numFmtId="0" fontId="0" fillId="48" borderId="98" xfId="0" applyFill="1" applyBorder="1" applyAlignment="1" applyProtection="1">
      <alignment vertical="center"/>
      <protection hidden="1"/>
    </xf>
    <xf numFmtId="0" fontId="16" fillId="48" borderId="95" xfId="0" applyFont="1" applyFill="1" applyBorder="1" applyAlignment="1" applyProtection="1">
      <alignment horizontal="center" vertical="center"/>
      <protection hidden="1"/>
    </xf>
    <xf numFmtId="4" fontId="16" fillId="48" borderId="95" xfId="0" applyNumberFormat="1" applyFont="1" applyFill="1" applyBorder="1" applyAlignment="1" applyProtection="1">
      <alignment horizontal="center" vertical="center"/>
      <protection hidden="1"/>
    </xf>
    <xf numFmtId="164" fontId="16" fillId="48" borderId="96" xfId="0" applyNumberFormat="1" applyFont="1" applyFill="1" applyBorder="1" applyAlignment="1" applyProtection="1">
      <alignment horizontal="center" vertical="center"/>
      <protection hidden="1"/>
    </xf>
    <xf numFmtId="4" fontId="69" fillId="48" borderId="14" xfId="0" applyNumberFormat="1" applyFont="1" applyFill="1" applyBorder="1" applyAlignment="1" applyProtection="1">
      <alignment horizontal="center" vertical="center" wrapText="1"/>
      <protection hidden="1"/>
    </xf>
    <xf numFmtId="164" fontId="16" fillId="48" borderId="112" xfId="0" applyNumberFormat="1" applyFont="1" applyFill="1" applyBorder="1" applyAlignment="1" applyProtection="1">
      <alignment horizontal="center" vertical="center"/>
      <protection hidden="1"/>
    </xf>
    <xf numFmtId="0" fontId="0" fillId="49" borderId="30" xfId="0" applyFill="1" applyBorder="1" applyAlignment="1" applyProtection="1">
      <alignment horizontal="center" vertical="center"/>
      <protection hidden="1"/>
    </xf>
    <xf numFmtId="164" fontId="0" fillId="49" borderId="30" xfId="0" applyNumberFormat="1" applyFill="1" applyBorder="1" applyAlignment="1" applyProtection="1">
      <alignment horizontal="center" vertical="center"/>
      <protection hidden="1"/>
    </xf>
    <xf numFmtId="0" fontId="0" fillId="49" borderId="11" xfId="0" applyFill="1" applyBorder="1" applyAlignment="1" applyProtection="1">
      <alignment horizontal="center" vertical="center"/>
      <protection hidden="1"/>
    </xf>
    <xf numFmtId="164" fontId="0" fillId="49" borderId="11" xfId="0" applyNumberFormat="1" applyFill="1" applyBorder="1" applyAlignment="1" applyProtection="1">
      <alignment horizontal="center" vertical="center"/>
      <protection hidden="1"/>
    </xf>
    <xf numFmtId="0" fontId="0" fillId="49" borderId="58" xfId="0" applyFill="1" applyBorder="1" applyAlignment="1" applyProtection="1">
      <alignment horizontal="center" vertical="center"/>
      <protection hidden="1"/>
    </xf>
    <xf numFmtId="164" fontId="0" fillId="49" borderId="58" xfId="0" applyNumberFormat="1" applyFill="1" applyBorder="1" applyAlignment="1" applyProtection="1">
      <alignment horizontal="center" vertical="center"/>
      <protection hidden="1"/>
    </xf>
    <xf numFmtId="0" fontId="0" fillId="48" borderId="90" xfId="0" applyFill="1" applyBorder="1" applyAlignment="1" applyProtection="1">
      <alignment horizontal="center" vertical="center"/>
      <protection hidden="1"/>
    </xf>
    <xf numFmtId="3" fontId="0" fillId="48" borderId="90" xfId="0" applyNumberFormat="1" applyFill="1" applyBorder="1" applyAlignment="1" applyProtection="1">
      <alignment horizontal="center" vertical="center"/>
      <protection hidden="1"/>
    </xf>
    <xf numFmtId="164" fontId="0" fillId="48" borderId="90" xfId="0" applyNumberFormat="1" applyFill="1" applyBorder="1" applyAlignment="1" applyProtection="1">
      <alignment horizontal="center" vertical="center"/>
      <protection hidden="1"/>
    </xf>
    <xf numFmtId="0" fontId="0" fillId="48" borderId="11" xfId="0" applyFill="1" applyBorder="1" applyAlignment="1" applyProtection="1">
      <alignment horizontal="center" vertical="center"/>
      <protection hidden="1"/>
    </xf>
    <xf numFmtId="3" fontId="0" fillId="48" borderId="11" xfId="0" applyNumberFormat="1" applyFill="1" applyBorder="1" applyAlignment="1" applyProtection="1">
      <alignment horizontal="center" vertical="center"/>
      <protection hidden="1"/>
    </xf>
    <xf numFmtId="164" fontId="0" fillId="48" borderId="11" xfId="0" applyNumberFormat="1" applyFill="1" applyBorder="1" applyAlignment="1" applyProtection="1">
      <alignment horizontal="center" vertical="center"/>
      <protection hidden="1"/>
    </xf>
    <xf numFmtId="0" fontId="0" fillId="48" borderId="58" xfId="0" applyFill="1" applyBorder="1" applyAlignment="1" applyProtection="1">
      <alignment horizontal="center" vertical="center"/>
      <protection hidden="1"/>
    </xf>
    <xf numFmtId="3" fontId="0" fillId="48" borderId="58" xfId="0" applyNumberFormat="1" applyFill="1" applyBorder="1" applyAlignment="1" applyProtection="1">
      <alignment horizontal="center" vertical="center"/>
      <protection hidden="1"/>
    </xf>
    <xf numFmtId="164" fontId="0" fillId="48" borderId="58" xfId="0" applyNumberFormat="1" applyFill="1" applyBorder="1" applyAlignment="1" applyProtection="1">
      <alignment horizontal="center" vertical="center"/>
      <protection hidden="1"/>
    </xf>
    <xf numFmtId="166" fontId="0" fillId="38" borderId="0" xfId="0" applyNumberFormat="1" applyFill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0" fillId="0" borderId="53" xfId="0" applyFill="1" applyBorder="1" applyAlignment="1" applyProtection="1">
      <alignment horizontal="center" vertical="center"/>
      <protection locked="0" hidden="1"/>
    </xf>
    <xf numFmtId="0" fontId="0" fillId="0" borderId="53" xfId="0" applyNumberFormat="1" applyFill="1" applyBorder="1" applyAlignment="1" applyProtection="1">
      <alignment horizontal="center" vertical="center"/>
      <protection locked="0" hidden="1"/>
    </xf>
    <xf numFmtId="0" fontId="0" fillId="0" borderId="30" xfId="0" applyNumberFormat="1" applyFill="1" applyBorder="1" applyAlignment="1" applyProtection="1">
      <alignment horizontal="center" vertical="center"/>
      <protection locked="0" hidden="1"/>
    </xf>
    <xf numFmtId="0" fontId="0" fillId="0" borderId="11" xfId="0" applyNumberFormat="1" applyFill="1" applyBorder="1" applyAlignment="1" applyProtection="1">
      <alignment horizontal="center" vertical="center"/>
      <protection locked="0" hidden="1"/>
    </xf>
    <xf numFmtId="0" fontId="0" fillId="0" borderId="58" xfId="0" applyNumberFormat="1" applyFill="1" applyBorder="1" applyAlignment="1" applyProtection="1">
      <alignment horizontal="center" vertical="center"/>
      <protection locked="0" hidden="1"/>
    </xf>
    <xf numFmtId="1" fontId="29" fillId="40" borderId="21" xfId="0" applyNumberFormat="1" applyFont="1" applyFill="1" applyBorder="1" applyAlignment="1" applyProtection="1">
      <alignment horizontal="center" vertical="center"/>
      <protection hidden="1"/>
    </xf>
    <xf numFmtId="1" fontId="25" fillId="40" borderId="94" xfId="0" applyNumberFormat="1" applyFont="1" applyFill="1" applyBorder="1" applyAlignment="1" applyProtection="1">
      <alignment horizontal="center" vertical="center"/>
      <protection hidden="1"/>
    </xf>
    <xf numFmtId="0" fontId="24" fillId="38" borderId="14" xfId="0" applyFont="1" applyFill="1" applyBorder="1" applyProtection="1">
      <protection hidden="1"/>
    </xf>
    <xf numFmtId="0" fontId="24" fillId="37" borderId="41" xfId="0" applyFont="1" applyFill="1" applyBorder="1" applyAlignment="1" applyProtection="1">
      <alignment vertical="center"/>
      <protection hidden="1"/>
    </xf>
    <xf numFmtId="0" fontId="24" fillId="38" borderId="41" xfId="0" applyFont="1" applyFill="1" applyBorder="1" applyProtection="1">
      <protection hidden="1"/>
    </xf>
    <xf numFmtId="0" fontId="41" fillId="36" borderId="41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41" xfId="42" applyFont="1" applyFill="1" applyBorder="1" applyAlignment="1" applyProtection="1">
      <alignment horizontal="center" vertical="center" wrapText="1" readingOrder="1"/>
      <protection hidden="1"/>
    </xf>
    <xf numFmtId="3" fontId="24" fillId="41" borderId="41" xfId="0" applyNumberFormat="1" applyFont="1" applyFill="1" applyBorder="1" applyAlignment="1" applyProtection="1">
      <alignment horizontal="center" vertical="center"/>
      <protection hidden="1"/>
    </xf>
    <xf numFmtId="1" fontId="25" fillId="40" borderId="92" xfId="0" applyNumberFormat="1" applyFont="1" applyFill="1" applyBorder="1" applyAlignment="1" applyProtection="1">
      <alignment horizontal="center" vertical="center"/>
      <protection hidden="1"/>
    </xf>
    <xf numFmtId="0" fontId="36" fillId="40" borderId="111" xfId="0" applyFont="1" applyFill="1" applyBorder="1" applyAlignment="1" applyProtection="1">
      <alignment horizontal="center" vertical="center"/>
      <protection hidden="1"/>
    </xf>
    <xf numFmtId="1" fontId="29" fillId="40" borderId="109" xfId="0" applyNumberFormat="1" applyFont="1" applyFill="1" applyBorder="1" applyAlignment="1" applyProtection="1">
      <alignment horizontal="center" vertical="center"/>
      <protection hidden="1"/>
    </xf>
    <xf numFmtId="1" fontId="29" fillId="40" borderId="92" xfId="0" applyNumberFormat="1" applyFont="1" applyFill="1" applyBorder="1" applyAlignment="1" applyProtection="1">
      <alignment horizontal="center" vertical="center"/>
      <protection hidden="1"/>
    </xf>
    <xf numFmtId="0" fontId="26" fillId="40" borderId="102" xfId="0" applyFont="1" applyFill="1" applyBorder="1" applyAlignment="1" applyProtection="1">
      <alignment horizontal="center" vertical="center"/>
      <protection hidden="1"/>
    </xf>
    <xf numFmtId="0" fontId="36" fillId="40" borderId="118" xfId="0" applyFont="1" applyFill="1" applyBorder="1" applyAlignment="1" applyProtection="1">
      <alignment horizontal="center" vertical="center"/>
      <protection hidden="1"/>
    </xf>
    <xf numFmtId="2" fontId="0" fillId="38" borderId="0" xfId="0" applyNumberFormat="1" applyFill="1" applyProtection="1">
      <protection hidden="1"/>
    </xf>
    <xf numFmtId="0" fontId="66" fillId="50" borderId="20" xfId="0" applyFont="1" applyFill="1" applyBorder="1" applyAlignment="1" applyProtection="1">
      <alignment horizontal="left" vertical="center"/>
      <protection hidden="1"/>
    </xf>
    <xf numFmtId="0" fontId="66" fillId="50" borderId="42" xfId="0" applyFont="1" applyFill="1" applyBorder="1" applyAlignment="1" applyProtection="1">
      <alignment horizontal="left" vertical="center"/>
      <protection hidden="1"/>
    </xf>
    <xf numFmtId="0" fontId="66" fillId="50" borderId="22" xfId="0" applyFont="1" applyFill="1" applyBorder="1" applyAlignment="1" applyProtection="1">
      <alignment horizontal="left" vertical="center"/>
      <protection hidden="1"/>
    </xf>
    <xf numFmtId="0" fontId="0" fillId="48" borderId="107" xfId="0" applyFill="1" applyBorder="1" applyAlignment="1" applyProtection="1">
      <alignment horizontal="center" vertical="center"/>
      <protection hidden="1"/>
    </xf>
    <xf numFmtId="0" fontId="16" fillId="48" borderId="14" xfId="0" applyFont="1" applyFill="1" applyBorder="1" applyAlignment="1" applyProtection="1">
      <alignment horizontal="center" vertical="center" wrapText="1"/>
      <protection hidden="1"/>
    </xf>
    <xf numFmtId="3" fontId="16" fillId="48" borderId="14" xfId="0" applyNumberFormat="1" applyFont="1" applyFill="1" applyBorder="1" applyAlignment="1" applyProtection="1">
      <alignment horizontal="center" vertical="center"/>
      <protection hidden="1"/>
    </xf>
    <xf numFmtId="164" fontId="16" fillId="48" borderId="51" xfId="0" applyNumberFormat="1" applyFont="1" applyFill="1" applyBorder="1" applyAlignment="1" applyProtection="1">
      <alignment horizontal="center" vertical="center"/>
      <protection hidden="1"/>
    </xf>
    <xf numFmtId="1" fontId="69" fillId="49" borderId="53" xfId="0" applyNumberFormat="1" applyFont="1" applyFill="1" applyBorder="1" applyAlignment="1" applyProtection="1">
      <alignment horizontal="center" vertical="center"/>
      <protection hidden="1"/>
    </xf>
    <xf numFmtId="1" fontId="0" fillId="48" borderId="90" xfId="0" applyNumberFormat="1" applyFill="1" applyBorder="1" applyAlignment="1" applyProtection="1">
      <alignment horizontal="center" vertical="center"/>
      <protection hidden="1"/>
    </xf>
    <xf numFmtId="1" fontId="0" fillId="48" borderId="11" xfId="0" applyNumberFormat="1" applyFill="1" applyBorder="1" applyAlignment="1" applyProtection="1">
      <alignment horizontal="center" vertical="center"/>
      <protection hidden="1"/>
    </xf>
    <xf numFmtId="0" fontId="0" fillId="48" borderId="97" xfId="0" applyFill="1" applyBorder="1" applyAlignment="1" applyProtection="1">
      <alignment horizontal="center" vertical="center" wrapText="1"/>
      <protection hidden="1"/>
    </xf>
    <xf numFmtId="0" fontId="16" fillId="48" borderId="53" xfId="0" applyFont="1" applyFill="1" applyBorder="1" applyAlignment="1" applyProtection="1">
      <alignment horizontal="center" vertical="center" wrapText="1"/>
      <protection hidden="1"/>
    </xf>
    <xf numFmtId="4" fontId="69" fillId="48" borderId="94" xfId="0" applyNumberFormat="1" applyFont="1" applyFill="1" applyBorder="1" applyAlignment="1" applyProtection="1">
      <alignment horizontal="center" vertical="center" wrapText="1"/>
      <protection hidden="1"/>
    </xf>
    <xf numFmtId="164" fontId="16" fillId="48" borderId="111" xfId="0" applyNumberFormat="1" applyFont="1" applyFill="1" applyBorder="1" applyAlignment="1" applyProtection="1">
      <alignment horizontal="center" vertical="center"/>
      <protection hidden="1"/>
    </xf>
    <xf numFmtId="3" fontId="0" fillId="49" borderId="30" xfId="0" applyNumberFormat="1" applyFill="1" applyBorder="1" applyAlignment="1" applyProtection="1">
      <alignment horizontal="center" vertical="center"/>
      <protection hidden="1"/>
    </xf>
    <xf numFmtId="3" fontId="0" fillId="49" borderId="95" xfId="0" applyNumberFormat="1" applyFill="1" applyBorder="1" applyAlignment="1" applyProtection="1">
      <alignment horizontal="center" vertical="center"/>
      <protection hidden="1"/>
    </xf>
    <xf numFmtId="3" fontId="0" fillId="49" borderId="11" xfId="0" applyNumberFormat="1" applyFill="1" applyBorder="1" applyAlignment="1" applyProtection="1">
      <alignment horizontal="center" vertical="center"/>
      <protection hidden="1"/>
    </xf>
    <xf numFmtId="3" fontId="0" fillId="49" borderId="58" xfId="0" applyNumberFormat="1" applyFill="1" applyBorder="1" applyAlignment="1" applyProtection="1">
      <alignment horizontal="center" vertical="center"/>
      <protection hidden="1"/>
    </xf>
    <xf numFmtId="3" fontId="0" fillId="49" borderId="92" xfId="0" applyNumberFormat="1" applyFill="1" applyBorder="1" applyAlignment="1" applyProtection="1">
      <alignment horizontal="center" vertical="center"/>
      <protection hidden="1"/>
    </xf>
    <xf numFmtId="0" fontId="0" fillId="48" borderId="30" xfId="0" applyFill="1" applyBorder="1" applyAlignment="1" applyProtection="1">
      <alignment horizontal="center" vertical="center"/>
      <protection hidden="1"/>
    </xf>
    <xf numFmtId="3" fontId="0" fillId="48" borderId="30" xfId="0" applyNumberFormat="1" applyFill="1" applyBorder="1" applyAlignment="1" applyProtection="1">
      <alignment horizontal="center" vertical="center"/>
      <protection hidden="1"/>
    </xf>
    <xf numFmtId="0" fontId="16" fillId="48" borderId="97" xfId="0" applyFont="1" applyFill="1" applyBorder="1" applyAlignment="1" applyProtection="1">
      <alignment vertical="center"/>
      <protection hidden="1"/>
    </xf>
    <xf numFmtId="0" fontId="16" fillId="48" borderId="53" xfId="0" applyFont="1" applyFill="1" applyBorder="1" applyAlignment="1" applyProtection="1">
      <alignment horizontal="center" vertical="center"/>
      <protection hidden="1"/>
    </xf>
    <xf numFmtId="3" fontId="16" fillId="48" borderId="53" xfId="0" applyNumberFormat="1" applyFont="1" applyFill="1" applyBorder="1" applyAlignment="1" applyProtection="1">
      <alignment horizontal="center" vertical="center"/>
      <protection hidden="1"/>
    </xf>
    <xf numFmtId="164" fontId="16" fillId="48" borderId="21" xfId="0" applyNumberFormat="1" applyFont="1" applyFill="1" applyBorder="1" applyAlignment="1" applyProtection="1">
      <alignment horizontal="center" vertical="center"/>
      <protection hidden="1"/>
    </xf>
    <xf numFmtId="4" fontId="69" fillId="48" borderId="53" xfId="0" applyNumberFormat="1" applyFont="1" applyFill="1" applyBorder="1" applyAlignment="1" applyProtection="1">
      <alignment horizontal="center" vertical="center" wrapText="1"/>
      <protection hidden="1"/>
    </xf>
    <xf numFmtId="0" fontId="16" fillId="49" borderId="30" xfId="0" applyFont="1" applyFill="1" applyBorder="1" applyAlignment="1" applyProtection="1">
      <alignment horizontal="center" vertical="center"/>
      <protection hidden="1"/>
    </xf>
    <xf numFmtId="3" fontId="16" fillId="48" borderId="95" xfId="0" applyNumberFormat="1" applyFont="1" applyFill="1" applyBorder="1" applyAlignment="1" applyProtection="1">
      <alignment horizontal="center" vertical="center"/>
      <protection hidden="1"/>
    </xf>
    <xf numFmtId="164" fontId="16" fillId="48" borderId="95" xfId="0" applyNumberFormat="1" applyFont="1" applyFill="1" applyBorder="1" applyAlignment="1" applyProtection="1">
      <alignment horizontal="center" vertical="center"/>
      <protection hidden="1"/>
    </xf>
    <xf numFmtId="0" fontId="16" fillId="49" borderId="11" xfId="0" applyFont="1" applyFill="1" applyBorder="1" applyAlignment="1" applyProtection="1">
      <alignment horizontal="center" vertical="center"/>
      <protection hidden="1"/>
    </xf>
    <xf numFmtId="3" fontId="16" fillId="48" borderId="11" xfId="0" applyNumberFormat="1" applyFont="1" applyFill="1" applyBorder="1" applyAlignment="1" applyProtection="1">
      <alignment horizontal="center" vertical="center"/>
      <protection hidden="1"/>
    </xf>
    <xf numFmtId="164" fontId="16" fillId="48" borderId="11" xfId="0" applyNumberFormat="1" applyFont="1" applyFill="1" applyBorder="1" applyAlignment="1" applyProtection="1">
      <alignment horizontal="center" vertical="center"/>
      <protection hidden="1"/>
    </xf>
    <xf numFmtId="0" fontId="16" fillId="49" borderId="58" xfId="0" applyFont="1" applyFill="1" applyBorder="1" applyAlignment="1" applyProtection="1">
      <alignment horizontal="center" vertical="center"/>
      <protection hidden="1"/>
    </xf>
    <xf numFmtId="3" fontId="16" fillId="48" borderId="90" xfId="0" applyNumberFormat="1" applyFont="1" applyFill="1" applyBorder="1" applyAlignment="1" applyProtection="1">
      <alignment horizontal="center" vertical="center"/>
      <protection hidden="1"/>
    </xf>
    <xf numFmtId="164" fontId="16" fillId="48" borderId="58" xfId="0" applyNumberFormat="1" applyFont="1" applyFill="1" applyBorder="1" applyAlignment="1" applyProtection="1">
      <alignment horizontal="center" vertical="center"/>
      <protection hidden="1"/>
    </xf>
    <xf numFmtId="0" fontId="16" fillId="48" borderId="30" xfId="0" applyFont="1" applyFill="1" applyBorder="1" applyAlignment="1" applyProtection="1">
      <alignment horizontal="center" vertical="center"/>
      <protection hidden="1"/>
    </xf>
    <xf numFmtId="3" fontId="16" fillId="48" borderId="30" xfId="0" applyNumberFormat="1" applyFont="1" applyFill="1" applyBorder="1" applyAlignment="1" applyProtection="1">
      <alignment horizontal="center" vertical="center"/>
      <protection hidden="1"/>
    </xf>
    <xf numFmtId="0" fontId="16" fillId="48" borderId="11" xfId="0" applyFont="1" applyFill="1" applyBorder="1" applyAlignment="1" applyProtection="1">
      <alignment horizontal="center" vertical="center"/>
      <protection hidden="1"/>
    </xf>
    <xf numFmtId="164" fontId="16" fillId="48" borderId="14" xfId="0" applyNumberFormat="1" applyFont="1" applyFill="1" applyBorder="1" applyAlignment="1" applyProtection="1">
      <alignment horizontal="center" vertical="center"/>
      <protection hidden="1"/>
    </xf>
    <xf numFmtId="0" fontId="16" fillId="48" borderId="58" xfId="0" applyFont="1" applyFill="1" applyBorder="1" applyAlignment="1" applyProtection="1">
      <alignment horizontal="center" vertical="center"/>
      <protection hidden="1"/>
    </xf>
    <xf numFmtId="3" fontId="16" fillId="48" borderId="58" xfId="0" applyNumberFormat="1" applyFont="1" applyFill="1" applyBorder="1" applyAlignment="1" applyProtection="1">
      <alignment horizontal="center" vertical="center"/>
      <protection hidden="1"/>
    </xf>
    <xf numFmtId="0" fontId="0" fillId="48" borderId="97" xfId="0" applyFill="1" applyBorder="1" applyAlignment="1" applyProtection="1">
      <alignment vertical="center"/>
      <protection hidden="1"/>
    </xf>
    <xf numFmtId="4" fontId="16" fillId="48" borderId="53" xfId="0" applyNumberFormat="1" applyFont="1" applyFill="1" applyBorder="1" applyAlignment="1" applyProtection="1">
      <alignment horizontal="center" vertical="center"/>
      <protection hidden="1"/>
    </xf>
    <xf numFmtId="0" fontId="0" fillId="49" borderId="14" xfId="0" applyFill="1" applyBorder="1" applyAlignment="1" applyProtection="1">
      <alignment horizontal="center" vertical="center"/>
      <protection hidden="1"/>
    </xf>
    <xf numFmtId="164" fontId="0" fillId="48" borderId="30" xfId="0" applyNumberFormat="1" applyFill="1" applyBorder="1" applyAlignment="1" applyProtection="1">
      <alignment horizontal="center" vertical="center"/>
      <protection hidden="1"/>
    </xf>
    <xf numFmtId="3" fontId="0" fillId="38" borderId="0" xfId="0" applyNumberFormat="1" applyFill="1" applyBorder="1" applyAlignment="1" applyProtection="1">
      <alignment vertical="center" wrapText="1"/>
      <protection hidden="1"/>
    </xf>
    <xf numFmtId="2" fontId="0" fillId="0" borderId="0" xfId="0" applyNumberFormat="1" applyProtection="1">
      <protection hidden="1"/>
    </xf>
    <xf numFmtId="3" fontId="0" fillId="38" borderId="0" xfId="0" applyNumberFormat="1" applyFill="1" applyProtection="1">
      <protection hidden="1"/>
    </xf>
    <xf numFmtId="3" fontId="0" fillId="0" borderId="0" xfId="0" applyNumberFormat="1" applyProtection="1">
      <protection hidden="1"/>
    </xf>
    <xf numFmtId="3" fontId="0" fillId="0" borderId="30" xfId="0" applyNumberFormat="1" applyFill="1" applyBorder="1" applyAlignment="1" applyProtection="1">
      <alignment horizontal="center" vertical="center"/>
      <protection locked="0" hidden="1"/>
    </xf>
    <xf numFmtId="0" fontId="0" fillId="0" borderId="95" xfId="0" applyNumberFormat="1" applyFill="1" applyBorder="1" applyAlignment="1" applyProtection="1">
      <alignment horizontal="center" vertical="center"/>
      <protection locked="0" hidden="1"/>
    </xf>
    <xf numFmtId="3" fontId="0" fillId="0" borderId="11" xfId="0" applyNumberFormat="1" applyFill="1" applyBorder="1" applyAlignment="1" applyProtection="1">
      <alignment horizontal="center" vertical="center"/>
      <protection locked="0" hidden="1"/>
    </xf>
    <xf numFmtId="3" fontId="0" fillId="0" borderId="58" xfId="0" applyNumberFormat="1" applyFill="1" applyBorder="1" applyAlignment="1" applyProtection="1">
      <alignment horizontal="center" vertical="center"/>
      <protection locked="0" hidden="1"/>
    </xf>
    <xf numFmtId="0" fontId="0" fillId="0" borderId="92" xfId="0" applyNumberFormat="1" applyFill="1" applyBorder="1" applyAlignment="1" applyProtection="1">
      <alignment horizontal="center" vertical="center"/>
      <protection locked="0" hidden="1"/>
    </xf>
    <xf numFmtId="0" fontId="16" fillId="0" borderId="3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58" xfId="0" applyNumberFormat="1" applyFont="1" applyFill="1" applyBorder="1" applyAlignment="1" applyProtection="1">
      <alignment horizontal="center" vertical="center"/>
      <protection locked="0" hidden="1"/>
    </xf>
    <xf numFmtId="0" fontId="0" fillId="0" borderId="30" xfId="0" applyFill="1" applyBorder="1" applyAlignment="1" applyProtection="1">
      <alignment horizontal="center" vertical="center"/>
      <protection locked="0" hidden="1"/>
    </xf>
    <xf numFmtId="0" fontId="0" fillId="0" borderId="11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locked="0" hidden="1"/>
    </xf>
    <xf numFmtId="3" fontId="24" fillId="41" borderId="107" xfId="0" applyNumberFormat="1" applyFont="1" applyFill="1" applyBorder="1" applyAlignment="1" applyProtection="1">
      <alignment horizontal="center" vertical="center"/>
      <protection hidden="1"/>
    </xf>
    <xf numFmtId="3" fontId="32" fillId="41" borderId="14" xfId="0" applyNumberFormat="1" applyFont="1" applyFill="1" applyBorder="1" applyAlignment="1" applyProtection="1">
      <alignment horizontal="center" vertical="center"/>
      <protection hidden="1"/>
    </xf>
    <xf numFmtId="3" fontId="24" fillId="41" borderId="50" xfId="0" applyNumberFormat="1" applyFont="1" applyFill="1" applyBorder="1" applyAlignment="1" applyProtection="1">
      <alignment horizontal="center" vertical="center"/>
      <protection hidden="1"/>
    </xf>
    <xf numFmtId="3" fontId="24" fillId="41" borderId="55" xfId="0" applyNumberFormat="1" applyFont="1" applyFill="1" applyBorder="1" applyAlignment="1" applyProtection="1">
      <alignment horizontal="center" vertical="center"/>
      <protection hidden="1"/>
    </xf>
    <xf numFmtId="3" fontId="24" fillId="41" borderId="14" xfId="0" applyNumberFormat="1" applyFont="1" applyFill="1" applyBorder="1" applyAlignment="1" applyProtection="1">
      <alignment horizontal="center" vertical="center"/>
      <protection hidden="1"/>
    </xf>
    <xf numFmtId="3" fontId="24" fillId="41" borderId="119" xfId="0" applyNumberFormat="1" applyFont="1" applyFill="1" applyBorder="1" applyAlignment="1" applyProtection="1">
      <alignment horizontal="center" vertical="center"/>
      <protection hidden="1"/>
    </xf>
    <xf numFmtId="0" fontId="36" fillId="39" borderId="97" xfId="0" applyFont="1" applyFill="1" applyBorder="1" applyAlignment="1" applyProtection="1">
      <alignment horizontal="center" vertical="center"/>
      <protection hidden="1"/>
    </xf>
    <xf numFmtId="0" fontId="36" fillId="39" borderId="118" xfId="0" applyFont="1" applyFill="1" applyBorder="1" applyAlignment="1" applyProtection="1">
      <alignment horizontal="center" vertical="center"/>
      <protection hidden="1"/>
    </xf>
    <xf numFmtId="3" fontId="24" fillId="41" borderId="38" xfId="0" applyNumberFormat="1" applyFont="1" applyFill="1" applyBorder="1" applyAlignment="1" applyProtection="1">
      <alignment horizontal="center" vertical="center"/>
      <protection hidden="1"/>
    </xf>
    <xf numFmtId="1" fontId="25" fillId="40" borderId="21" xfId="0" applyNumberFormat="1" applyFont="1" applyFill="1" applyBorder="1" applyAlignment="1" applyProtection="1">
      <alignment horizontal="center" vertical="center"/>
      <protection hidden="1"/>
    </xf>
    <xf numFmtId="1" fontId="24" fillId="40" borderId="111" xfId="0" applyNumberFormat="1" applyFont="1" applyFill="1" applyBorder="1" applyAlignment="1" applyProtection="1">
      <alignment horizontal="center" vertical="center"/>
      <protection hidden="1"/>
    </xf>
    <xf numFmtId="165" fontId="0" fillId="44" borderId="35" xfId="0" applyNumberFormat="1" applyFill="1" applyBorder="1" applyAlignment="1" applyProtection="1">
      <alignment vertical="center" wrapText="1"/>
      <protection hidden="1"/>
    </xf>
    <xf numFmtId="165" fontId="0" fillId="0" borderId="35" xfId="0" applyNumberFormat="1" applyBorder="1" applyAlignment="1" applyProtection="1">
      <alignment vertical="center" wrapText="1"/>
      <protection hidden="1"/>
    </xf>
    <xf numFmtId="0" fontId="41" fillId="36" borderId="95" xfId="42" applyNumberFormat="1" applyFont="1" applyFill="1" applyBorder="1" applyAlignment="1" applyProtection="1">
      <alignment horizontal="center" textRotation="90" wrapText="1"/>
      <protection hidden="1"/>
    </xf>
    <xf numFmtId="0" fontId="36" fillId="36" borderId="0" xfId="0" applyFont="1" applyFill="1" applyBorder="1" applyProtection="1">
      <protection hidden="1"/>
    </xf>
    <xf numFmtId="0" fontId="24" fillId="37" borderId="47" xfId="0" applyFont="1" applyFill="1" applyBorder="1" applyAlignment="1" applyProtection="1">
      <alignment vertical="center"/>
      <protection hidden="1"/>
    </xf>
    <xf numFmtId="0" fontId="37" fillId="38" borderId="34" xfId="0" applyFont="1" applyFill="1" applyBorder="1" applyAlignment="1" applyProtection="1">
      <alignment horizontal="center" vertical="center"/>
      <protection hidden="1"/>
    </xf>
    <xf numFmtId="3" fontId="24" fillId="38" borderId="0" xfId="0" applyNumberFormat="1" applyFont="1" applyFill="1" applyBorder="1" applyProtection="1">
      <protection hidden="1"/>
    </xf>
    <xf numFmtId="0" fontId="24" fillId="38" borderId="35" xfId="0" applyFont="1" applyFill="1" applyBorder="1" applyProtection="1">
      <protection hidden="1"/>
    </xf>
    <xf numFmtId="0" fontId="25" fillId="44" borderId="25" xfId="0" applyFont="1" applyFill="1" applyBorder="1" applyAlignment="1" applyProtection="1">
      <alignment vertical="center" wrapText="1"/>
      <protection hidden="1"/>
    </xf>
    <xf numFmtId="0" fontId="25" fillId="44" borderId="26" xfId="0" applyFont="1" applyFill="1" applyBorder="1" applyAlignment="1" applyProtection="1">
      <alignment vertical="center"/>
      <protection hidden="1"/>
    </xf>
    <xf numFmtId="0" fontId="25" fillId="44" borderId="69" xfId="0" applyFont="1" applyFill="1" applyBorder="1" applyAlignment="1" applyProtection="1">
      <alignment vertical="center"/>
      <protection hidden="1"/>
    </xf>
    <xf numFmtId="0" fontId="25" fillId="44" borderId="28" xfId="0" applyFont="1" applyFill="1" applyBorder="1" applyAlignment="1" applyProtection="1">
      <alignment vertical="center"/>
      <protection hidden="1"/>
    </xf>
    <xf numFmtId="0" fontId="25" fillId="44" borderId="24" xfId="0" applyFont="1" applyFill="1" applyBorder="1" applyAlignment="1" applyProtection="1">
      <alignment vertical="center"/>
      <protection hidden="1"/>
    </xf>
    <xf numFmtId="0" fontId="25" fillId="44" borderId="59" xfId="0" applyFont="1" applyFill="1" applyBorder="1" applyAlignment="1" applyProtection="1">
      <alignment vertical="center"/>
      <protection hidden="1"/>
    </xf>
    <xf numFmtId="0" fontId="36" fillId="33" borderId="0" xfId="0" applyFont="1" applyFill="1" applyBorder="1" applyProtection="1">
      <protection hidden="1"/>
    </xf>
    <xf numFmtId="0" fontId="36" fillId="42" borderId="0" xfId="0" applyFont="1" applyFill="1" applyBorder="1" applyProtection="1">
      <protection hidden="1"/>
    </xf>
    <xf numFmtId="0" fontId="56" fillId="45" borderId="0" xfId="0" applyFont="1" applyFill="1" applyBorder="1" applyAlignment="1" applyProtection="1">
      <alignment horizontal="left" vertical="center" wrapText="1"/>
      <protection hidden="1"/>
    </xf>
    <xf numFmtId="0" fontId="0" fillId="0" borderId="53" xfId="0" applyFill="1" applyBorder="1" applyAlignment="1" applyProtection="1">
      <alignment horizontal="center" vertical="center" wrapText="1"/>
      <protection locked="0" hidden="1"/>
    </xf>
    <xf numFmtId="0" fontId="28" fillId="34" borderId="0" xfId="0" applyFont="1" applyFill="1" applyAlignment="1" applyProtection="1">
      <alignment horizontal="center" vertical="center" wrapText="1" shrinkToFit="1"/>
      <protection locked="0"/>
    </xf>
    <xf numFmtId="42" fontId="0" fillId="38" borderId="0" xfId="0" applyNumberFormat="1" applyFill="1" applyBorder="1" applyProtection="1">
      <protection hidden="1"/>
    </xf>
    <xf numFmtId="0" fontId="56" fillId="38" borderId="0" xfId="0" applyFont="1" applyFill="1" applyBorder="1" applyAlignment="1" applyProtection="1">
      <alignment horizontal="left" wrapText="1"/>
      <protection hidden="1"/>
    </xf>
    <xf numFmtId="0" fontId="60" fillId="38" borderId="0" xfId="51" applyFont="1" applyFill="1" applyBorder="1" applyAlignment="1" applyProtection="1">
      <alignment horizontal="left" vertical="center"/>
      <protection hidden="1"/>
    </xf>
    <xf numFmtId="0" fontId="56" fillId="38" borderId="0" xfId="0" applyFont="1" applyFill="1" applyBorder="1" applyAlignment="1" applyProtection="1">
      <alignment horizontal="left" vertical="center" wrapText="1"/>
      <protection hidden="1"/>
    </xf>
    <xf numFmtId="42" fontId="33" fillId="38" borderId="0" xfId="0" applyNumberFormat="1" applyFont="1" applyFill="1" applyBorder="1" applyAlignment="1" applyProtection="1">
      <alignment horizontal="left" vertical="center"/>
      <protection hidden="1"/>
    </xf>
    <xf numFmtId="42" fontId="16" fillId="38" borderId="0" xfId="0" applyNumberFormat="1" applyFont="1" applyFill="1" applyBorder="1" applyAlignment="1" applyProtection="1">
      <alignment horizontal="center" wrapText="1"/>
      <protection hidden="1"/>
    </xf>
    <xf numFmtId="42" fontId="0" fillId="38" borderId="0" xfId="0" applyNumberFormat="1" applyFill="1" applyBorder="1" applyAlignment="1" applyProtection="1">
      <alignment vertical="center" wrapText="1"/>
      <protection hidden="1"/>
    </xf>
    <xf numFmtId="42" fontId="16" fillId="38" borderId="0" xfId="0" applyNumberFormat="1" applyFont="1" applyFill="1" applyBorder="1" applyAlignment="1" applyProtection="1">
      <alignment horizontal="center" vertical="center" wrapText="1"/>
      <protection hidden="1"/>
    </xf>
    <xf numFmtId="42" fontId="0" fillId="38" borderId="0" xfId="0" applyNumberFormat="1" applyFill="1" applyBorder="1" applyAlignment="1" applyProtection="1">
      <alignment wrapText="1"/>
      <protection hidden="1"/>
    </xf>
    <xf numFmtId="0" fontId="0" fillId="38" borderId="0" xfId="0" applyFill="1" applyBorder="1" applyAlignment="1" applyProtection="1">
      <alignment horizontal="center"/>
      <protection hidden="1"/>
    </xf>
    <xf numFmtId="0" fontId="32" fillId="37" borderId="16" xfId="42" applyNumberFormat="1" applyFont="1" applyFill="1" applyBorder="1" applyAlignment="1" applyProtection="1">
      <alignment horizontal="left" vertical="center" wrapText="1"/>
      <protection hidden="1"/>
    </xf>
    <xf numFmtId="0" fontId="32" fillId="37" borderId="13" xfId="42" applyNumberFormat="1" applyFont="1" applyFill="1" applyBorder="1" applyAlignment="1" applyProtection="1">
      <alignment horizontal="left" vertical="center" wrapText="1"/>
      <protection hidden="1"/>
    </xf>
    <xf numFmtId="0" fontId="32" fillId="37" borderId="12" xfId="42" applyNumberFormat="1" applyFont="1" applyFill="1" applyBorder="1" applyAlignment="1" applyProtection="1">
      <alignment horizontal="left" vertical="center"/>
      <protection hidden="1"/>
    </xf>
    <xf numFmtId="0" fontId="25" fillId="33" borderId="0" xfId="0" applyFont="1" applyFill="1" applyBorder="1" applyAlignment="1" applyProtection="1">
      <alignment vertical="center"/>
      <protection hidden="1"/>
    </xf>
    <xf numFmtId="0" fontId="0" fillId="47" borderId="0" xfId="0" applyFill="1"/>
    <xf numFmtId="0" fontId="16" fillId="56" borderId="0" xfId="0" applyFont="1" applyFill="1" applyBorder="1" applyAlignment="1">
      <alignment horizontal="left"/>
    </xf>
    <xf numFmtId="0" fontId="77" fillId="56" borderId="0" xfId="0" applyFont="1" applyFill="1" applyBorder="1" applyAlignment="1">
      <alignment horizontal="left"/>
    </xf>
    <xf numFmtId="0" fontId="0" fillId="56" borderId="17" xfId="0" applyFill="1" applyBorder="1" applyAlignment="1">
      <alignment horizontal="left"/>
    </xf>
    <xf numFmtId="0" fontId="0" fillId="56" borderId="0" xfId="0" applyFont="1" applyFill="1" applyBorder="1" applyAlignment="1">
      <alignment horizontal="left"/>
    </xf>
    <xf numFmtId="0" fontId="16" fillId="57" borderId="19" xfId="0" applyFont="1" applyFill="1" applyBorder="1" applyAlignment="1">
      <alignment horizontal="left"/>
    </xf>
    <xf numFmtId="0" fontId="0" fillId="59" borderId="15" xfId="0" applyFill="1" applyBorder="1" applyAlignment="1"/>
    <xf numFmtId="0" fontId="0" fillId="59" borderId="19" xfId="0" applyFill="1" applyBorder="1" applyAlignment="1"/>
    <xf numFmtId="0" fontId="0" fillId="43" borderId="15" xfId="0" applyFill="1" applyBorder="1" applyAlignment="1"/>
    <xf numFmtId="0" fontId="0" fillId="43" borderId="19" xfId="0" applyFill="1" applyBorder="1" applyAlignment="1"/>
    <xf numFmtId="0" fontId="0" fillId="56" borderId="0" xfId="0" applyFill="1" applyBorder="1" applyAlignment="1">
      <alignment horizontal="left"/>
    </xf>
    <xf numFmtId="0" fontId="51" fillId="56" borderId="0" xfId="0" applyFont="1" applyFill="1" applyBorder="1" applyAlignment="1"/>
    <xf numFmtId="0" fontId="24" fillId="47" borderId="0" xfId="0" applyFont="1" applyFill="1" applyBorder="1" applyProtection="1">
      <protection hidden="1"/>
    </xf>
    <xf numFmtId="0" fontId="0" fillId="47" borderId="0" xfId="0" applyFill="1" applyProtection="1">
      <protection hidden="1"/>
    </xf>
    <xf numFmtId="42" fontId="0" fillId="47" borderId="0" xfId="0" applyNumberFormat="1" applyFill="1" applyProtection="1">
      <protection hidden="1"/>
    </xf>
    <xf numFmtId="42" fontId="0" fillId="47" borderId="0" xfId="0" applyNumberFormat="1" applyFill="1" applyBorder="1" applyProtection="1">
      <protection hidden="1"/>
    </xf>
    <xf numFmtId="0" fontId="16" fillId="57" borderId="38" xfId="0" applyFont="1" applyFill="1" applyBorder="1" applyAlignment="1">
      <alignment horizontal="left"/>
    </xf>
    <xf numFmtId="0" fontId="16" fillId="57" borderId="70" xfId="0" applyFont="1" applyFill="1" applyBorder="1" applyAlignment="1">
      <alignment horizontal="left"/>
    </xf>
    <xf numFmtId="0" fontId="16" fillId="59" borderId="104" xfId="0" applyFont="1" applyFill="1" applyBorder="1" applyAlignment="1"/>
    <xf numFmtId="0" fontId="0" fillId="56" borderId="37" xfId="0" applyFill="1" applyBorder="1" applyAlignment="1">
      <alignment horizontal="center" vertical="center"/>
    </xf>
    <xf numFmtId="0" fontId="0" fillId="56" borderId="120" xfId="0" applyFill="1" applyBorder="1" applyAlignment="1">
      <alignment horizontal="left"/>
    </xf>
    <xf numFmtId="0" fontId="0" fillId="56" borderId="121" xfId="0" applyFill="1" applyBorder="1"/>
    <xf numFmtId="0" fontId="77" fillId="56" borderId="34" xfId="0" applyFont="1" applyFill="1" applyBorder="1" applyAlignment="1">
      <alignment horizontal="left"/>
    </xf>
    <xf numFmtId="0" fontId="0" fillId="56" borderId="35" xfId="0" applyFill="1" applyBorder="1"/>
    <xf numFmtId="0" fontId="16" fillId="56" borderId="34" xfId="0" applyFont="1" applyFill="1" applyBorder="1" applyAlignment="1">
      <alignment horizontal="left"/>
    </xf>
    <xf numFmtId="0" fontId="0" fillId="56" borderId="34" xfId="0" applyFill="1" applyBorder="1" applyAlignment="1">
      <alignment horizontal="left"/>
    </xf>
    <xf numFmtId="0" fontId="0" fillId="56" borderId="24" xfId="0" applyFill="1" applyBorder="1" applyAlignment="1">
      <alignment horizontal="left"/>
    </xf>
    <xf numFmtId="0" fontId="0" fillId="56" borderId="39" xfId="0" applyFill="1" applyBorder="1"/>
    <xf numFmtId="0" fontId="16" fillId="43" borderId="104" xfId="0" applyFont="1" applyFill="1" applyBorder="1" applyAlignment="1"/>
    <xf numFmtId="0" fontId="0" fillId="37" borderId="37" xfId="0" applyFill="1" applyBorder="1" applyAlignment="1">
      <alignment horizontal="center"/>
    </xf>
    <xf numFmtId="0" fontId="0" fillId="37" borderId="37" xfId="0" applyFill="1" applyBorder="1" applyAlignment="1">
      <alignment horizontal="center" vertical="center"/>
    </xf>
    <xf numFmtId="0" fontId="0" fillId="37" borderId="37" xfId="0" applyFill="1" applyBorder="1" applyAlignment="1">
      <alignment horizontal="center" vertical="top"/>
    </xf>
    <xf numFmtId="0" fontId="24" fillId="34" borderId="99" xfId="0" applyFont="1" applyFill="1" applyBorder="1" applyAlignment="1">
      <alignment horizontal="left" vertical="center"/>
    </xf>
    <xf numFmtId="0" fontId="24" fillId="34" borderId="79" xfId="0" applyFont="1" applyFill="1" applyBorder="1" applyAlignment="1">
      <alignment horizontal="left" vertical="center"/>
    </xf>
    <xf numFmtId="0" fontId="24" fillId="34" borderId="80" xfId="0" applyFont="1" applyFill="1" applyBorder="1" applyAlignment="1">
      <alignment horizontal="left" vertical="center"/>
    </xf>
    <xf numFmtId="0" fontId="24" fillId="34" borderId="100" xfId="0" applyFont="1" applyFill="1" applyBorder="1" applyAlignment="1">
      <alignment horizontal="left" vertical="center"/>
    </xf>
    <xf numFmtId="0" fontId="24" fillId="34" borderId="81" xfId="0" applyFont="1" applyFill="1" applyBorder="1" applyAlignment="1">
      <alignment horizontal="left" vertical="center"/>
    </xf>
    <xf numFmtId="0" fontId="24" fillId="34" borderId="82" xfId="0" applyFont="1" applyFill="1" applyBorder="1" applyAlignment="1">
      <alignment horizontal="left" vertical="center"/>
    </xf>
    <xf numFmtId="0" fontId="24" fillId="34" borderId="100" xfId="0" applyFont="1" applyFill="1" applyBorder="1" applyAlignment="1">
      <alignment horizontal="left" vertical="center" wrapText="1"/>
    </xf>
    <xf numFmtId="0" fontId="24" fillId="34" borderId="81" xfId="0" applyFont="1" applyFill="1" applyBorder="1" applyAlignment="1">
      <alignment horizontal="left" vertical="center" wrapText="1"/>
    </xf>
    <xf numFmtId="0" fontId="24" fillId="34" borderId="82" xfId="0" applyFont="1" applyFill="1" applyBorder="1" applyAlignment="1">
      <alignment horizontal="left" vertical="center" wrapText="1"/>
    </xf>
    <xf numFmtId="0" fontId="24" fillId="34" borderId="115" xfId="0" applyFont="1" applyFill="1" applyBorder="1" applyAlignment="1">
      <alignment horizontal="left" vertical="center"/>
    </xf>
    <xf numFmtId="0" fontId="24" fillId="34" borderId="116" xfId="0" applyFont="1" applyFill="1" applyBorder="1" applyAlignment="1">
      <alignment horizontal="left" vertical="center"/>
    </xf>
    <xf numFmtId="0" fontId="24" fillId="34" borderId="117" xfId="0" applyFont="1" applyFill="1" applyBorder="1" applyAlignment="1">
      <alignment horizontal="left" vertical="center"/>
    </xf>
    <xf numFmtId="0" fontId="46" fillId="34" borderId="0" xfId="0" applyFont="1" applyFill="1" applyAlignment="1" applyProtection="1">
      <alignment horizontal="center" vertical="top" wrapText="1"/>
      <protection locked="0"/>
    </xf>
    <xf numFmtId="0" fontId="46" fillId="34" borderId="0" xfId="0" applyFont="1" applyFill="1" applyAlignment="1" applyProtection="1">
      <alignment horizontal="center" vertical="top"/>
      <protection locked="0"/>
    </xf>
    <xf numFmtId="0" fontId="52" fillId="34" borderId="0" xfId="0" applyFont="1" applyFill="1" applyAlignment="1" applyProtection="1">
      <alignment horizontal="center" wrapText="1" shrinkToFit="1"/>
      <protection locked="0"/>
    </xf>
    <xf numFmtId="0" fontId="28" fillId="34" borderId="0" xfId="0" applyFont="1" applyFill="1" applyAlignment="1" applyProtection="1">
      <alignment horizontal="center" wrapText="1" shrinkToFit="1"/>
      <protection locked="0"/>
    </xf>
    <xf numFmtId="0" fontId="26" fillId="34" borderId="0" xfId="0" applyFont="1" applyFill="1" applyAlignment="1">
      <alignment horizontal="left" vertical="center" wrapText="1"/>
    </xf>
    <xf numFmtId="0" fontId="44" fillId="40" borderId="12" xfId="0" applyFont="1" applyFill="1" applyBorder="1" applyAlignment="1">
      <alignment horizontal="center" vertical="top"/>
    </xf>
    <xf numFmtId="0" fontId="44" fillId="40" borderId="16" xfId="0" applyFont="1" applyFill="1" applyBorder="1" applyAlignment="1">
      <alignment horizontal="center" vertical="top"/>
    </xf>
    <xf numFmtId="0" fontId="44" fillId="40" borderId="13" xfId="0" applyFont="1" applyFill="1" applyBorder="1" applyAlignment="1">
      <alignment horizontal="center" vertical="top"/>
    </xf>
    <xf numFmtId="0" fontId="28" fillId="34" borderId="0" xfId="0" applyFont="1" applyFill="1" applyAlignment="1" applyProtection="1">
      <alignment horizontal="left" vertical="center" wrapText="1"/>
      <protection locked="0"/>
    </xf>
    <xf numFmtId="0" fontId="24" fillId="34" borderId="101" xfId="0" applyFont="1" applyFill="1" applyBorder="1" applyAlignment="1">
      <alignment horizontal="left" vertical="center" wrapText="1"/>
    </xf>
    <xf numFmtId="0" fontId="24" fillId="34" borderId="83" xfId="0" applyFont="1" applyFill="1" applyBorder="1" applyAlignment="1">
      <alignment horizontal="left" vertical="center" wrapText="1"/>
    </xf>
    <xf numFmtId="0" fontId="24" fillId="34" borderId="84" xfId="0" applyFont="1" applyFill="1" applyBorder="1" applyAlignment="1">
      <alignment horizontal="left" vertical="center" wrapText="1"/>
    </xf>
    <xf numFmtId="0" fontId="55" fillId="50" borderId="71" xfId="51" applyFont="1" applyFill="1" applyBorder="1" applyAlignment="1">
      <alignment horizontal="center" vertical="center" wrapText="1"/>
    </xf>
    <xf numFmtId="0" fontId="55" fillId="50" borderId="72" xfId="51" applyFont="1" applyFill="1" applyBorder="1" applyAlignment="1">
      <alignment horizontal="center" vertical="center"/>
    </xf>
    <xf numFmtId="0" fontId="55" fillId="50" borderId="73" xfId="51" applyFont="1" applyFill="1" applyBorder="1" applyAlignment="1">
      <alignment horizontal="center" vertical="center"/>
    </xf>
    <xf numFmtId="0" fontId="55" fillId="50" borderId="74" xfId="51" applyFont="1" applyFill="1" applyBorder="1" applyAlignment="1">
      <alignment horizontal="center" vertical="center"/>
    </xf>
    <xf numFmtId="0" fontId="55" fillId="50" borderId="0" xfId="51" applyFont="1" applyFill="1" applyBorder="1" applyAlignment="1">
      <alignment horizontal="center" vertical="center"/>
    </xf>
    <xf numFmtId="0" fontId="55" fillId="50" borderId="75" xfId="51" applyFont="1" applyFill="1" applyBorder="1" applyAlignment="1">
      <alignment horizontal="center" vertical="center"/>
    </xf>
    <xf numFmtId="0" fontId="55" fillId="50" borderId="76" xfId="51" applyFont="1" applyFill="1" applyBorder="1" applyAlignment="1">
      <alignment horizontal="center" vertical="center"/>
    </xf>
    <xf numFmtId="0" fontId="55" fillId="50" borderId="77" xfId="51" applyFont="1" applyFill="1" applyBorder="1" applyAlignment="1">
      <alignment horizontal="center" vertical="center"/>
    </xf>
    <xf numFmtId="0" fontId="55" fillId="50" borderId="78" xfId="51" applyFont="1" applyFill="1" applyBorder="1" applyAlignment="1">
      <alignment horizontal="center" vertical="center"/>
    </xf>
    <xf numFmtId="0" fontId="55" fillId="52" borderId="71" xfId="51" applyFont="1" applyFill="1" applyBorder="1" applyAlignment="1">
      <alignment horizontal="center" vertical="center" wrapText="1"/>
    </xf>
    <xf numFmtId="0" fontId="55" fillId="52" borderId="72" xfId="51" applyFont="1" applyFill="1" applyBorder="1" applyAlignment="1">
      <alignment horizontal="center" vertical="center"/>
    </xf>
    <xf numFmtId="0" fontId="55" fillId="52" borderId="73" xfId="51" applyFont="1" applyFill="1" applyBorder="1" applyAlignment="1">
      <alignment horizontal="center" vertical="center"/>
    </xf>
    <xf numFmtId="0" fontId="55" fillId="52" borderId="74" xfId="51" applyFont="1" applyFill="1" applyBorder="1" applyAlignment="1">
      <alignment horizontal="center" vertical="center"/>
    </xf>
    <xf numFmtId="0" fontId="55" fillId="52" borderId="0" xfId="51" applyFont="1" applyFill="1" applyBorder="1" applyAlignment="1">
      <alignment horizontal="center" vertical="center"/>
    </xf>
    <xf numFmtId="0" fontId="55" fillId="52" borderId="75" xfId="51" applyFont="1" applyFill="1" applyBorder="1" applyAlignment="1">
      <alignment horizontal="center" vertical="center"/>
    </xf>
    <xf numFmtId="0" fontId="55" fillId="52" borderId="76" xfId="51" applyFont="1" applyFill="1" applyBorder="1" applyAlignment="1">
      <alignment horizontal="center" vertical="center"/>
    </xf>
    <xf numFmtId="0" fontId="55" fillId="52" borderId="77" xfId="51" applyFont="1" applyFill="1" applyBorder="1" applyAlignment="1">
      <alignment horizontal="center" vertical="center"/>
    </xf>
    <xf numFmtId="0" fontId="55" fillId="52" borderId="78" xfId="51" applyFont="1" applyFill="1" applyBorder="1" applyAlignment="1">
      <alignment horizontal="center" vertical="center"/>
    </xf>
    <xf numFmtId="0" fontId="55" fillId="51" borderId="71" xfId="51" applyFont="1" applyFill="1" applyBorder="1" applyAlignment="1">
      <alignment horizontal="center" vertical="center" wrapText="1"/>
    </xf>
    <xf numFmtId="0" fontId="55" fillId="51" borderId="72" xfId="51" applyFont="1" applyFill="1" applyBorder="1" applyAlignment="1">
      <alignment horizontal="center" vertical="center"/>
    </xf>
    <xf numFmtId="0" fontId="55" fillId="51" borderId="73" xfId="51" applyFont="1" applyFill="1" applyBorder="1" applyAlignment="1">
      <alignment horizontal="center" vertical="center"/>
    </xf>
    <xf numFmtId="0" fontId="55" fillId="51" borderId="74" xfId="51" applyFont="1" applyFill="1" applyBorder="1" applyAlignment="1">
      <alignment horizontal="center" vertical="center"/>
    </xf>
    <xf numFmtId="0" fontId="55" fillId="51" borderId="0" xfId="51" applyFont="1" applyFill="1" applyBorder="1" applyAlignment="1">
      <alignment horizontal="center" vertical="center"/>
    </xf>
    <xf numFmtId="0" fontId="55" fillId="51" borderId="75" xfId="51" applyFont="1" applyFill="1" applyBorder="1" applyAlignment="1">
      <alignment horizontal="center" vertical="center"/>
    </xf>
    <xf numFmtId="0" fontId="55" fillId="51" borderId="76" xfId="51" applyFont="1" applyFill="1" applyBorder="1" applyAlignment="1">
      <alignment horizontal="center" vertical="center"/>
    </xf>
    <xf numFmtId="0" fontId="55" fillId="51" borderId="77" xfId="51" applyFont="1" applyFill="1" applyBorder="1" applyAlignment="1">
      <alignment horizontal="center" vertical="center"/>
    </xf>
    <xf numFmtId="0" fontId="55" fillId="51" borderId="78" xfId="51" applyFont="1" applyFill="1" applyBorder="1" applyAlignment="1">
      <alignment horizontal="center" vertical="center"/>
    </xf>
    <xf numFmtId="0" fontId="47" fillId="34" borderId="17" xfId="0" applyFont="1" applyFill="1" applyBorder="1" applyAlignment="1">
      <alignment horizontal="center"/>
    </xf>
    <xf numFmtId="0" fontId="55" fillId="46" borderId="71" xfId="51" applyFont="1" applyFill="1" applyBorder="1" applyAlignment="1">
      <alignment horizontal="center" vertical="center" wrapText="1"/>
    </xf>
    <xf numFmtId="0" fontId="55" fillId="46" borderId="72" xfId="51" applyFont="1" applyFill="1" applyBorder="1" applyAlignment="1">
      <alignment horizontal="center" vertical="center"/>
    </xf>
    <xf numFmtId="0" fontId="55" fillId="46" borderId="73" xfId="51" applyFont="1" applyFill="1" applyBorder="1" applyAlignment="1">
      <alignment horizontal="center" vertical="center"/>
    </xf>
    <xf numFmtId="0" fontId="55" fillId="46" borderId="74" xfId="51" applyFont="1" applyFill="1" applyBorder="1" applyAlignment="1">
      <alignment horizontal="center" vertical="center"/>
    </xf>
    <xf numFmtId="0" fontId="55" fillId="46" borderId="0" xfId="51" applyFont="1" applyFill="1" applyBorder="1" applyAlignment="1">
      <alignment horizontal="center" vertical="center"/>
    </xf>
    <xf numFmtId="0" fontId="55" fillId="46" borderId="75" xfId="51" applyFont="1" applyFill="1" applyBorder="1" applyAlignment="1">
      <alignment horizontal="center" vertical="center"/>
    </xf>
    <xf numFmtId="0" fontId="55" fillId="46" borderId="76" xfId="51" applyFont="1" applyFill="1" applyBorder="1" applyAlignment="1">
      <alignment horizontal="center" vertical="center"/>
    </xf>
    <xf numFmtId="0" fontId="55" fillId="46" borderId="77" xfId="51" applyFont="1" applyFill="1" applyBorder="1" applyAlignment="1">
      <alignment horizontal="center" vertical="center"/>
    </xf>
    <xf numFmtId="0" fontId="55" fillId="46" borderId="78" xfId="51" applyFont="1" applyFill="1" applyBorder="1" applyAlignment="1">
      <alignment horizontal="center" vertical="center"/>
    </xf>
    <xf numFmtId="0" fontId="55" fillId="39" borderId="71" xfId="51" applyFont="1" applyFill="1" applyBorder="1" applyAlignment="1">
      <alignment horizontal="center" vertical="center" wrapText="1"/>
    </xf>
    <xf numFmtId="0" fontId="55" fillId="39" borderId="72" xfId="51" applyFont="1" applyFill="1" applyBorder="1" applyAlignment="1">
      <alignment horizontal="center" vertical="center"/>
    </xf>
    <xf numFmtId="0" fontId="55" fillId="39" borderId="73" xfId="51" applyFont="1" applyFill="1" applyBorder="1" applyAlignment="1">
      <alignment horizontal="center" vertical="center"/>
    </xf>
    <xf numFmtId="0" fontId="55" fillId="39" borderId="74" xfId="51" applyFont="1" applyFill="1" applyBorder="1" applyAlignment="1">
      <alignment horizontal="center" vertical="center"/>
    </xf>
    <xf numFmtId="0" fontId="55" fillId="39" borderId="0" xfId="51" applyFont="1" applyFill="1" applyBorder="1" applyAlignment="1">
      <alignment horizontal="center" vertical="center"/>
    </xf>
    <xf numFmtId="0" fontId="55" fillId="39" borderId="75" xfId="51" applyFont="1" applyFill="1" applyBorder="1" applyAlignment="1">
      <alignment horizontal="center" vertical="center"/>
    </xf>
    <xf numFmtId="0" fontId="55" fillId="39" borderId="76" xfId="51" applyFont="1" applyFill="1" applyBorder="1" applyAlignment="1">
      <alignment horizontal="center" vertical="center"/>
    </xf>
    <xf numFmtId="0" fontId="55" fillId="39" borderId="77" xfId="51" applyFont="1" applyFill="1" applyBorder="1" applyAlignment="1">
      <alignment horizontal="center" vertical="center"/>
    </xf>
    <xf numFmtId="0" fontId="55" fillId="39" borderId="78" xfId="51" applyFont="1" applyFill="1" applyBorder="1" applyAlignment="1">
      <alignment horizontal="center" vertical="center"/>
    </xf>
    <xf numFmtId="0" fontId="55" fillId="54" borderId="71" xfId="51" applyFont="1" applyFill="1" applyBorder="1" applyAlignment="1">
      <alignment horizontal="center" vertical="center" wrapText="1"/>
    </xf>
    <xf numFmtId="0" fontId="55" fillId="54" borderId="72" xfId="51" applyFont="1" applyFill="1" applyBorder="1" applyAlignment="1">
      <alignment horizontal="center" vertical="center" wrapText="1"/>
    </xf>
    <xf numFmtId="0" fontId="55" fillId="54" borderId="73" xfId="51" applyFont="1" applyFill="1" applyBorder="1" applyAlignment="1">
      <alignment horizontal="center" vertical="center" wrapText="1"/>
    </xf>
    <xf numFmtId="0" fontId="55" fillId="54" borderId="74" xfId="51" applyFont="1" applyFill="1" applyBorder="1" applyAlignment="1">
      <alignment horizontal="center" vertical="center" wrapText="1"/>
    </xf>
    <xf numFmtId="0" fontId="55" fillId="54" borderId="0" xfId="51" applyFont="1" applyFill="1" applyBorder="1" applyAlignment="1">
      <alignment horizontal="center" vertical="center" wrapText="1"/>
    </xf>
    <xf numFmtId="0" fontId="55" fillId="54" borderId="75" xfId="51" applyFont="1" applyFill="1" applyBorder="1" applyAlignment="1">
      <alignment horizontal="center" vertical="center" wrapText="1"/>
    </xf>
    <xf numFmtId="0" fontId="55" fillId="54" borderId="76" xfId="51" applyFont="1" applyFill="1" applyBorder="1" applyAlignment="1">
      <alignment horizontal="center" vertical="center" wrapText="1"/>
    </xf>
    <xf numFmtId="0" fontId="55" fillId="54" borderId="77" xfId="51" applyFont="1" applyFill="1" applyBorder="1" applyAlignment="1">
      <alignment horizontal="center" vertical="center" wrapText="1"/>
    </xf>
    <xf numFmtId="0" fontId="55" fillId="54" borderId="78" xfId="51" applyFont="1" applyFill="1" applyBorder="1" applyAlignment="1">
      <alignment horizontal="center" vertical="center" wrapText="1"/>
    </xf>
    <xf numFmtId="0" fontId="40" fillId="36" borderId="95" xfId="0" applyNumberFormat="1" applyFont="1" applyFill="1" applyBorder="1" applyAlignment="1" applyProtection="1">
      <alignment horizontal="center" textRotation="90" wrapText="1"/>
      <protection hidden="1"/>
    </xf>
    <xf numFmtId="0" fontId="40" fillId="36" borderId="41" xfId="0" applyNumberFormat="1" applyFont="1" applyFill="1" applyBorder="1" applyAlignment="1" applyProtection="1">
      <alignment horizontal="center" textRotation="90" wrapText="1"/>
      <protection hidden="1"/>
    </xf>
    <xf numFmtId="0" fontId="40" fillId="36" borderId="90" xfId="0" applyNumberFormat="1" applyFont="1" applyFill="1" applyBorder="1" applyAlignment="1" applyProtection="1">
      <alignment horizontal="center" textRotation="90" wrapText="1"/>
      <protection hidden="1"/>
    </xf>
    <xf numFmtId="0" fontId="45" fillId="38" borderId="25" xfId="51" applyFont="1" applyFill="1" applyBorder="1" applyAlignment="1" applyProtection="1">
      <alignment horizontal="center" vertical="top"/>
      <protection hidden="1"/>
    </xf>
    <xf numFmtId="0" fontId="45" fillId="38" borderId="26" xfId="51" applyFont="1" applyFill="1" applyBorder="1" applyAlignment="1" applyProtection="1">
      <alignment horizontal="center" vertical="top"/>
      <protection hidden="1"/>
    </xf>
    <xf numFmtId="0" fontId="45" fillId="38" borderId="27" xfId="51" applyFont="1" applyFill="1" applyBorder="1" applyAlignment="1" applyProtection="1">
      <alignment horizontal="center" vertical="top"/>
      <protection hidden="1"/>
    </xf>
    <xf numFmtId="0" fontId="27" fillId="36" borderId="25" xfId="0" applyFont="1" applyFill="1" applyBorder="1" applyAlignment="1" applyProtection="1">
      <alignment horizontal="center" vertical="center" wrapText="1"/>
      <protection hidden="1"/>
    </xf>
    <xf numFmtId="0" fontId="27" fillId="36" borderId="26" xfId="0" applyFont="1" applyFill="1" applyBorder="1" applyAlignment="1" applyProtection="1">
      <alignment horizontal="center" vertical="center" wrapText="1"/>
      <protection hidden="1"/>
    </xf>
    <xf numFmtId="0" fontId="27" fillId="36" borderId="27" xfId="0" applyFont="1" applyFill="1" applyBorder="1" applyAlignment="1" applyProtection="1">
      <alignment horizontal="center" vertical="center" wrapText="1"/>
      <protection hidden="1"/>
    </xf>
    <xf numFmtId="0" fontId="27" fillId="36" borderId="34" xfId="0" applyFont="1" applyFill="1" applyBorder="1" applyAlignment="1" applyProtection="1">
      <alignment horizontal="center" vertical="center" wrapText="1"/>
      <protection hidden="1"/>
    </xf>
    <xf numFmtId="0" fontId="27" fillId="36" borderId="0" xfId="0" applyFont="1" applyFill="1" applyBorder="1" applyAlignment="1" applyProtection="1">
      <alignment horizontal="center" vertical="center" wrapText="1"/>
      <protection hidden="1"/>
    </xf>
    <xf numFmtId="0" fontId="27" fillId="36" borderId="35" xfId="0" applyFont="1" applyFill="1" applyBorder="1" applyAlignment="1" applyProtection="1">
      <alignment horizontal="center" vertical="center" wrapText="1"/>
      <protection hidden="1"/>
    </xf>
    <xf numFmtId="0" fontId="33" fillId="36" borderId="27" xfId="0" applyFont="1" applyFill="1" applyBorder="1" applyAlignment="1" applyProtection="1">
      <alignment horizontal="center" vertical="center" wrapText="1"/>
      <protection hidden="1"/>
    </xf>
    <xf numFmtId="0" fontId="33" fillId="36" borderId="35" xfId="0" applyFont="1" applyFill="1" applyBorder="1" applyAlignment="1" applyProtection="1">
      <alignment horizontal="center" vertical="center" wrapText="1"/>
      <protection hidden="1"/>
    </xf>
    <xf numFmtId="0" fontId="39" fillId="36" borderId="23" xfId="42" applyNumberFormat="1" applyFont="1" applyFill="1" applyBorder="1" applyAlignment="1" applyProtection="1">
      <alignment horizontal="center" vertical="center" wrapText="1"/>
      <protection hidden="1"/>
    </xf>
    <xf numFmtId="0" fontId="39" fillId="36" borderId="40" xfId="42" applyNumberFormat="1" applyFont="1" applyFill="1" applyBorder="1" applyAlignment="1" applyProtection="1">
      <alignment horizontal="center" vertical="center" wrapText="1"/>
      <protection hidden="1"/>
    </xf>
    <xf numFmtId="0" fontId="41" fillId="36" borderId="30" xfId="0" applyNumberFormat="1" applyFont="1" applyFill="1" applyBorder="1" applyAlignment="1" applyProtection="1">
      <alignment horizontal="center" textRotation="90" wrapText="1"/>
      <protection hidden="1"/>
    </xf>
    <xf numFmtId="0" fontId="41" fillId="36" borderId="11" xfId="0" applyNumberFormat="1" applyFont="1" applyFill="1" applyBorder="1" applyAlignment="1" applyProtection="1">
      <alignment horizontal="center" textRotation="90" wrapText="1"/>
      <protection hidden="1"/>
    </xf>
    <xf numFmtId="0" fontId="41" fillId="36" borderId="30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11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14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95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41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90" xfId="42" applyNumberFormat="1" applyFont="1" applyFill="1" applyBorder="1" applyAlignment="1" applyProtection="1">
      <alignment horizontal="center" textRotation="90" wrapText="1"/>
      <protection hidden="1"/>
    </xf>
    <xf numFmtId="0" fontId="31" fillId="36" borderId="0" xfId="0" applyFont="1" applyFill="1" applyBorder="1" applyAlignment="1" applyProtection="1">
      <alignment horizontal="left" vertical="top"/>
      <protection hidden="1"/>
    </xf>
    <xf numFmtId="0" fontId="41" fillId="36" borderId="63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12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50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43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13" xfId="42" applyNumberFormat="1" applyFont="1" applyFill="1" applyBorder="1" applyAlignment="1" applyProtection="1">
      <alignment horizontal="center" textRotation="90" wrapText="1"/>
      <protection hidden="1"/>
    </xf>
    <xf numFmtId="0" fontId="41" fillId="36" borderId="55" xfId="42" applyNumberFormat="1" applyFont="1" applyFill="1" applyBorder="1" applyAlignment="1" applyProtection="1">
      <alignment horizontal="center" textRotation="90" wrapText="1"/>
      <protection hidden="1"/>
    </xf>
    <xf numFmtId="0" fontId="33" fillId="39" borderId="20" xfId="0" applyFont="1" applyFill="1" applyBorder="1" applyAlignment="1" applyProtection="1">
      <alignment horizontal="left" vertical="center" indent="1"/>
      <protection hidden="1"/>
    </xf>
    <xf numFmtId="0" fontId="33" fillId="39" borderId="42" xfId="0" applyFont="1" applyFill="1" applyBorder="1" applyAlignment="1" applyProtection="1">
      <alignment horizontal="left" vertical="center" indent="1"/>
      <protection hidden="1"/>
    </xf>
    <xf numFmtId="0" fontId="24" fillId="41" borderId="64" xfId="0" applyFont="1" applyFill="1" applyBorder="1" applyAlignment="1" applyProtection="1">
      <alignment horizontal="left" vertical="center" wrapText="1"/>
      <protection hidden="1"/>
    </xf>
    <xf numFmtId="0" fontId="24" fillId="41" borderId="65" xfId="0" applyFont="1" applyFill="1" applyBorder="1" applyAlignment="1" applyProtection="1">
      <alignment horizontal="left" vertical="center" wrapText="1"/>
      <protection locked="0" hidden="1"/>
    </xf>
    <xf numFmtId="0" fontId="24" fillId="41" borderId="64" xfId="0" applyFont="1" applyFill="1" applyBorder="1" applyAlignment="1" applyProtection="1">
      <alignment horizontal="left" vertical="center" wrapText="1"/>
      <protection locked="0" hidden="1"/>
    </xf>
    <xf numFmtId="0" fontId="24" fillId="41" borderId="68" xfId="0" applyFont="1" applyFill="1" applyBorder="1" applyAlignment="1" applyProtection="1">
      <alignment horizontal="left" vertical="center" wrapText="1"/>
      <protection locked="0" hidden="1"/>
    </xf>
    <xf numFmtId="0" fontId="24" fillId="41" borderId="16" xfId="0" applyFont="1" applyFill="1" applyBorder="1" applyAlignment="1" applyProtection="1">
      <alignment horizontal="left" vertical="center" wrapText="1"/>
      <protection hidden="1"/>
    </xf>
    <xf numFmtId="0" fontId="24" fillId="41" borderId="37" xfId="0" applyFont="1" applyFill="1" applyBorder="1" applyAlignment="1" applyProtection="1">
      <alignment horizontal="left" vertical="center" wrapText="1"/>
      <protection hidden="1"/>
    </xf>
    <xf numFmtId="0" fontId="24" fillId="41" borderId="67" xfId="0" applyFont="1" applyFill="1" applyBorder="1" applyAlignment="1" applyProtection="1">
      <alignment horizontal="left" vertical="center" wrapText="1"/>
      <protection hidden="1"/>
    </xf>
    <xf numFmtId="3" fontId="33" fillId="36" borderId="31" xfId="0" applyNumberFormat="1" applyFont="1" applyFill="1" applyBorder="1" applyAlignment="1" applyProtection="1">
      <alignment horizontal="center" vertical="center" wrapText="1"/>
      <protection hidden="1"/>
    </xf>
    <xf numFmtId="3" fontId="33" fillId="36" borderId="36" xfId="0" applyNumberFormat="1" applyFont="1" applyFill="1" applyBorder="1" applyAlignment="1" applyProtection="1">
      <alignment horizontal="center" vertical="center" wrapText="1"/>
      <protection hidden="1"/>
    </xf>
    <xf numFmtId="0" fontId="24" fillId="41" borderId="37" xfId="0" applyFont="1" applyFill="1" applyBorder="1" applyAlignment="1" applyProtection="1">
      <alignment horizontal="left" vertical="center" wrapText="1"/>
      <protection locked="0"/>
    </xf>
    <xf numFmtId="0" fontId="24" fillId="41" borderId="16" xfId="0" applyFont="1" applyFill="1" applyBorder="1" applyAlignment="1" applyProtection="1">
      <alignment horizontal="left" vertical="center" wrapText="1"/>
      <protection locked="0"/>
    </xf>
    <xf numFmtId="0" fontId="24" fillId="41" borderId="67" xfId="0" applyFont="1" applyFill="1" applyBorder="1" applyAlignment="1" applyProtection="1">
      <alignment horizontal="left" vertical="center" wrapText="1"/>
      <protection locked="0"/>
    </xf>
    <xf numFmtId="0" fontId="24" fillId="41" borderId="16" xfId="0" applyFont="1" applyFill="1" applyBorder="1" applyAlignment="1" applyProtection="1">
      <alignment horizontal="left" vertical="center"/>
      <protection hidden="1"/>
    </xf>
    <xf numFmtId="0" fontId="24" fillId="41" borderId="37" xfId="0" applyFont="1" applyFill="1" applyBorder="1" applyAlignment="1" applyProtection="1">
      <alignment horizontal="left" vertical="center"/>
      <protection hidden="1"/>
    </xf>
    <xf numFmtId="0" fontId="24" fillId="41" borderId="67" xfId="0" applyFont="1" applyFill="1" applyBorder="1" applyAlignment="1" applyProtection="1">
      <alignment horizontal="left" vertical="center"/>
      <protection hidden="1"/>
    </xf>
    <xf numFmtId="0" fontId="32" fillId="37" borderId="47" xfId="0" applyFont="1" applyFill="1" applyBorder="1" applyAlignment="1" applyProtection="1">
      <alignment horizontal="left" vertical="center" wrapText="1"/>
      <protection hidden="1"/>
    </xf>
    <xf numFmtId="0" fontId="32" fillId="37" borderId="11" xfId="0" applyFont="1" applyFill="1" applyBorder="1" applyAlignment="1" applyProtection="1">
      <alignment horizontal="left" vertical="center"/>
      <protection hidden="1"/>
    </xf>
    <xf numFmtId="0" fontId="32" fillId="37" borderId="36" xfId="0" applyFont="1" applyFill="1" applyBorder="1" applyAlignment="1" applyProtection="1">
      <alignment horizontal="left" vertical="center"/>
      <protection hidden="1"/>
    </xf>
    <xf numFmtId="0" fontId="32" fillId="37" borderId="12" xfId="42" applyNumberFormat="1" applyFont="1" applyFill="1" applyBorder="1" applyAlignment="1" applyProtection="1">
      <alignment horizontal="left" vertical="center" wrapText="1"/>
      <protection hidden="1"/>
    </xf>
    <xf numFmtId="0" fontId="32" fillId="37" borderId="16" xfId="42" applyNumberFormat="1" applyFont="1" applyFill="1" applyBorder="1" applyAlignment="1" applyProtection="1">
      <alignment horizontal="left" vertical="center" wrapText="1"/>
      <protection hidden="1"/>
    </xf>
    <xf numFmtId="0" fontId="32" fillId="37" borderId="13" xfId="42" applyNumberFormat="1" applyFont="1" applyFill="1" applyBorder="1" applyAlignment="1" applyProtection="1">
      <alignment horizontal="left" vertical="center" wrapText="1"/>
      <protection hidden="1"/>
    </xf>
    <xf numFmtId="0" fontId="48" fillId="37" borderId="11" xfId="0" applyFont="1" applyFill="1" applyBorder="1" applyAlignment="1" applyProtection="1">
      <alignment horizontal="left" vertical="center"/>
      <protection hidden="1"/>
    </xf>
    <xf numFmtId="0" fontId="48" fillId="37" borderId="36" xfId="0" applyFont="1" applyFill="1" applyBorder="1" applyAlignment="1" applyProtection="1">
      <alignment horizontal="left" vertical="center"/>
      <protection hidden="1"/>
    </xf>
    <xf numFmtId="0" fontId="32" fillId="37" borderId="12" xfId="0" applyNumberFormat="1" applyFont="1" applyFill="1" applyBorder="1" applyAlignment="1" applyProtection="1">
      <alignment horizontal="left" vertical="center"/>
      <protection hidden="1"/>
    </xf>
    <xf numFmtId="0" fontId="32" fillId="37" borderId="16" xfId="0" applyNumberFormat="1" applyFont="1" applyFill="1" applyBorder="1" applyAlignment="1" applyProtection="1">
      <alignment horizontal="left" vertical="center"/>
      <protection hidden="1"/>
    </xf>
    <xf numFmtId="0" fontId="32" fillId="37" borderId="13" xfId="0" applyNumberFormat="1" applyFont="1" applyFill="1" applyBorder="1" applyAlignment="1" applyProtection="1">
      <alignment horizontal="left" vertical="center"/>
      <protection hidden="1"/>
    </xf>
    <xf numFmtId="0" fontId="37" fillId="43" borderId="37" xfId="0" applyFont="1" applyFill="1" applyBorder="1" applyAlignment="1" applyProtection="1">
      <alignment horizontal="left" vertical="center"/>
      <protection hidden="1"/>
    </xf>
    <xf numFmtId="0" fontId="24" fillId="43" borderId="16" xfId="0" applyFont="1" applyFill="1" applyBorder="1" applyAlignment="1" applyProtection="1">
      <alignment horizontal="left" vertical="center"/>
      <protection hidden="1"/>
    </xf>
    <xf numFmtId="0" fontId="24" fillId="43" borderId="67" xfId="0" applyFont="1" applyFill="1" applyBorder="1" applyAlignment="1" applyProtection="1">
      <alignment horizontal="left" vertical="center"/>
      <protection hidden="1"/>
    </xf>
    <xf numFmtId="0" fontId="48" fillId="37" borderId="47" xfId="0" applyFont="1" applyFill="1" applyBorder="1" applyAlignment="1" applyProtection="1">
      <alignment horizontal="left" vertical="center" wrapText="1"/>
      <protection hidden="1"/>
    </xf>
    <xf numFmtId="0" fontId="32" fillId="37" borderId="47" xfId="0" applyFont="1" applyFill="1" applyBorder="1" applyAlignment="1" applyProtection="1">
      <alignment horizontal="left" vertical="center"/>
      <protection hidden="1"/>
    </xf>
    <xf numFmtId="0" fontId="24" fillId="37" borderId="107" xfId="0" applyFont="1" applyFill="1" applyBorder="1" applyAlignment="1" applyProtection="1">
      <alignment horizontal="center" vertical="center"/>
      <protection hidden="1"/>
    </xf>
    <xf numFmtId="0" fontId="24" fillId="37" borderId="108" xfId="0" applyFont="1" applyFill="1" applyBorder="1" applyAlignment="1" applyProtection="1">
      <alignment horizontal="center" vertical="center"/>
      <protection hidden="1"/>
    </xf>
    <xf numFmtId="0" fontId="24" fillId="37" borderId="109" xfId="0" applyFont="1" applyFill="1" applyBorder="1" applyAlignment="1" applyProtection="1">
      <alignment horizontal="center" vertical="center"/>
      <protection hidden="1"/>
    </xf>
    <xf numFmtId="0" fontId="24" fillId="37" borderId="61" xfId="0" applyNumberFormat="1" applyFont="1" applyFill="1" applyBorder="1" applyAlignment="1" applyProtection="1">
      <alignment horizontal="left" vertical="center"/>
      <protection hidden="1"/>
    </xf>
    <xf numFmtId="0" fontId="24" fillId="37" borderId="62" xfId="0" applyNumberFormat="1" applyFont="1" applyFill="1" applyBorder="1" applyAlignment="1" applyProtection="1">
      <alignment horizontal="left" vertical="center"/>
      <protection hidden="1"/>
    </xf>
    <xf numFmtId="0" fontId="24" fillId="37" borderId="44" xfId="0" applyNumberFormat="1" applyFont="1" applyFill="1" applyBorder="1" applyAlignment="1" applyProtection="1">
      <alignment horizontal="left" vertical="center"/>
      <protection hidden="1"/>
    </xf>
    <xf numFmtId="0" fontId="32" fillId="37" borderId="32" xfId="0" applyFont="1" applyFill="1" applyBorder="1" applyAlignment="1" applyProtection="1">
      <alignment horizontal="left" vertical="center" wrapText="1"/>
      <protection hidden="1"/>
    </xf>
    <xf numFmtId="0" fontId="32" fillId="37" borderId="58" xfId="0" applyFont="1" applyFill="1" applyBorder="1" applyAlignment="1" applyProtection="1">
      <alignment horizontal="left" vertical="center" wrapText="1"/>
      <protection hidden="1"/>
    </xf>
    <xf numFmtId="0" fontId="32" fillId="37" borderId="33" xfId="0" applyFont="1" applyFill="1" applyBorder="1" applyAlignment="1" applyProtection="1">
      <alignment horizontal="left" vertical="center" wrapText="1"/>
      <protection hidden="1"/>
    </xf>
    <xf numFmtId="0" fontId="32" fillId="37" borderId="37" xfId="0" applyFont="1" applyFill="1" applyBorder="1" applyAlignment="1" applyProtection="1">
      <alignment horizontal="left" vertical="center" wrapText="1"/>
      <protection hidden="1"/>
    </xf>
    <xf numFmtId="0" fontId="32" fillId="37" borderId="16" xfId="0" applyFont="1" applyFill="1" applyBorder="1" applyAlignment="1" applyProtection="1">
      <alignment horizontal="left" vertical="center"/>
      <protection hidden="1"/>
    </xf>
    <xf numFmtId="0" fontId="32" fillId="37" borderId="67" xfId="0" applyFont="1" applyFill="1" applyBorder="1" applyAlignment="1" applyProtection="1">
      <alignment horizontal="left" vertical="center"/>
      <protection hidden="1"/>
    </xf>
    <xf numFmtId="0" fontId="32" fillId="37" borderId="12" xfId="0" applyNumberFormat="1" applyFont="1" applyFill="1" applyBorder="1" applyAlignment="1" applyProtection="1">
      <alignment horizontal="left" vertical="center" wrapText="1"/>
      <protection hidden="1"/>
    </xf>
    <xf numFmtId="0" fontId="32" fillId="37" borderId="16" xfId="0" applyNumberFormat="1" applyFont="1" applyFill="1" applyBorder="1" applyAlignment="1" applyProtection="1">
      <alignment horizontal="left" vertical="center" wrapText="1"/>
      <protection hidden="1"/>
    </xf>
    <xf numFmtId="0" fontId="32" fillId="37" borderId="13" xfId="0" applyNumberFormat="1" applyFont="1" applyFill="1" applyBorder="1" applyAlignment="1" applyProtection="1">
      <alignment horizontal="left" vertical="center" wrapText="1"/>
      <protection hidden="1"/>
    </xf>
    <xf numFmtId="0" fontId="24" fillId="37" borderId="104" xfId="0" applyFont="1" applyFill="1" applyBorder="1" applyAlignment="1" applyProtection="1">
      <alignment horizontal="center" vertical="center"/>
      <protection hidden="1"/>
    </xf>
    <xf numFmtId="0" fontId="45" fillId="38" borderId="20" xfId="51" applyFont="1" applyFill="1" applyBorder="1" applyAlignment="1" applyProtection="1">
      <alignment horizontal="center" vertical="top"/>
      <protection hidden="1"/>
    </xf>
    <xf numFmtId="0" fontId="45" fillId="38" borderId="42" xfId="51" applyFont="1" applyFill="1" applyBorder="1" applyAlignment="1" applyProtection="1">
      <alignment horizontal="center" vertical="top"/>
      <protection hidden="1"/>
    </xf>
    <xf numFmtId="0" fontId="45" fillId="38" borderId="22" xfId="51" applyFont="1" applyFill="1" applyBorder="1" applyAlignment="1" applyProtection="1">
      <alignment horizontal="center" vertical="top"/>
      <protection hidden="1"/>
    </xf>
    <xf numFmtId="0" fontId="27" fillId="33" borderId="25" xfId="0" applyFont="1" applyFill="1" applyBorder="1" applyAlignment="1" applyProtection="1">
      <alignment horizontal="center" vertical="center" wrapText="1"/>
      <protection hidden="1"/>
    </xf>
    <xf numFmtId="0" fontId="27" fillId="33" borderId="26" xfId="0" applyFont="1" applyFill="1" applyBorder="1" applyAlignment="1" applyProtection="1">
      <alignment horizontal="center" vertical="center" wrapText="1"/>
      <protection hidden="1"/>
    </xf>
    <xf numFmtId="0" fontId="27" fillId="33" borderId="27" xfId="0" applyFont="1" applyFill="1" applyBorder="1" applyAlignment="1" applyProtection="1">
      <alignment horizontal="center" vertical="center" wrapText="1"/>
      <protection hidden="1"/>
    </xf>
    <xf numFmtId="0" fontId="27" fillId="33" borderId="34" xfId="0" applyFont="1" applyFill="1" applyBorder="1" applyAlignment="1" applyProtection="1">
      <alignment horizontal="center" vertical="center" wrapText="1"/>
      <protection hidden="1"/>
    </xf>
    <xf numFmtId="0" fontId="27" fillId="33" borderId="0" xfId="0" applyFont="1" applyFill="1" applyBorder="1" applyAlignment="1" applyProtection="1">
      <alignment horizontal="center" vertical="center" wrapText="1"/>
      <protection hidden="1"/>
    </xf>
    <xf numFmtId="0" fontId="27" fillId="33" borderId="35" xfId="0" applyFont="1" applyFill="1" applyBorder="1" applyAlignment="1" applyProtection="1">
      <alignment horizontal="center" vertical="center" wrapText="1"/>
      <protection hidden="1"/>
    </xf>
    <xf numFmtId="0" fontId="33" fillId="33" borderId="27" xfId="0" applyFont="1" applyFill="1" applyBorder="1" applyAlignment="1" applyProtection="1">
      <alignment horizontal="center" vertical="center" wrapText="1"/>
      <protection hidden="1"/>
    </xf>
    <xf numFmtId="0" fontId="33" fillId="33" borderId="35" xfId="0" applyFont="1" applyFill="1" applyBorder="1" applyAlignment="1" applyProtection="1">
      <alignment horizontal="center" vertical="center" wrapText="1"/>
      <protection hidden="1"/>
    </xf>
    <xf numFmtId="0" fontId="39" fillId="33" borderId="23" xfId="42" applyNumberFormat="1" applyFont="1" applyFill="1" applyBorder="1" applyAlignment="1" applyProtection="1">
      <alignment horizontal="center" vertical="center" wrapText="1"/>
      <protection hidden="1"/>
    </xf>
    <xf numFmtId="0" fontId="39" fillId="33" borderId="40" xfId="42" applyNumberFormat="1" applyFont="1" applyFill="1" applyBorder="1" applyAlignment="1" applyProtection="1">
      <alignment horizontal="center" vertical="center" wrapText="1"/>
      <protection hidden="1"/>
    </xf>
    <xf numFmtId="0" fontId="41" fillId="33" borderId="30" xfId="0" applyNumberFormat="1" applyFont="1" applyFill="1" applyBorder="1" applyAlignment="1" applyProtection="1">
      <alignment horizontal="center" textRotation="90" wrapText="1"/>
      <protection hidden="1"/>
    </xf>
    <xf numFmtId="0" fontId="41" fillId="33" borderId="11" xfId="0" applyNumberFormat="1" applyFont="1" applyFill="1" applyBorder="1" applyAlignment="1" applyProtection="1">
      <alignment horizontal="center" textRotation="90" wrapText="1"/>
      <protection hidden="1"/>
    </xf>
    <xf numFmtId="0" fontId="31" fillId="46" borderId="0" xfId="0" applyFont="1" applyFill="1" applyBorder="1" applyAlignment="1" applyProtection="1">
      <alignment horizontal="left" vertical="top"/>
      <protection hidden="1"/>
    </xf>
    <xf numFmtId="0" fontId="31" fillId="33" borderId="0" xfId="0" applyFont="1" applyFill="1" applyBorder="1" applyAlignment="1" applyProtection="1">
      <alignment horizontal="left" vertical="top"/>
      <protection hidden="1"/>
    </xf>
    <xf numFmtId="0" fontId="41" fillId="33" borderId="30" xfId="42" applyNumberFormat="1" applyFont="1" applyFill="1" applyBorder="1" applyAlignment="1" applyProtection="1">
      <alignment horizontal="center" textRotation="90" wrapText="1"/>
      <protection hidden="1"/>
    </xf>
    <xf numFmtId="0" fontId="41" fillId="33" borderId="11" xfId="42" applyNumberFormat="1" applyFont="1" applyFill="1" applyBorder="1" applyAlignment="1" applyProtection="1">
      <alignment horizontal="center" textRotation="90" wrapText="1"/>
      <protection hidden="1"/>
    </xf>
    <xf numFmtId="0" fontId="41" fillId="33" borderId="14" xfId="42" applyNumberFormat="1" applyFont="1" applyFill="1" applyBorder="1" applyAlignment="1" applyProtection="1">
      <alignment horizontal="center" textRotation="90" wrapText="1"/>
      <protection hidden="1"/>
    </xf>
    <xf numFmtId="0" fontId="40" fillId="33" borderId="95" xfId="0" applyNumberFormat="1" applyFont="1" applyFill="1" applyBorder="1" applyAlignment="1" applyProtection="1">
      <alignment horizontal="center" textRotation="90" wrapText="1"/>
      <protection hidden="1"/>
    </xf>
    <xf numFmtId="0" fontId="40" fillId="33" borderId="41" xfId="0" applyNumberFormat="1" applyFont="1" applyFill="1" applyBorder="1" applyAlignment="1" applyProtection="1">
      <alignment horizontal="center" textRotation="90" wrapText="1"/>
      <protection hidden="1"/>
    </xf>
    <xf numFmtId="0" fontId="40" fillId="33" borderId="90" xfId="0" applyNumberFormat="1" applyFont="1" applyFill="1" applyBorder="1" applyAlignment="1" applyProtection="1">
      <alignment horizontal="center" textRotation="90" wrapText="1"/>
      <protection hidden="1"/>
    </xf>
    <xf numFmtId="3" fontId="33" fillId="33" borderId="31" xfId="0" applyNumberFormat="1" applyFont="1" applyFill="1" applyBorder="1" applyAlignment="1" applyProtection="1">
      <alignment horizontal="center" vertical="center" wrapText="1"/>
      <protection hidden="1"/>
    </xf>
    <xf numFmtId="3" fontId="33" fillId="33" borderId="36" xfId="0" applyNumberFormat="1" applyFont="1" applyFill="1" applyBorder="1" applyAlignment="1" applyProtection="1">
      <alignment horizontal="center" vertical="center" wrapText="1"/>
      <protection hidden="1"/>
    </xf>
    <xf numFmtId="0" fontId="41" fillId="33" borderId="14" xfId="0" applyNumberFormat="1" applyFont="1" applyFill="1" applyBorder="1" applyAlignment="1" applyProtection="1">
      <alignment horizontal="center" textRotation="90" wrapText="1"/>
      <protection hidden="1"/>
    </xf>
    <xf numFmtId="0" fontId="33" fillId="40" borderId="20" xfId="0" applyFont="1" applyFill="1" applyBorder="1" applyAlignment="1" applyProtection="1">
      <alignment horizontal="left" vertical="center" indent="1"/>
      <protection hidden="1"/>
    </xf>
    <xf numFmtId="0" fontId="33" fillId="40" borderId="42" xfId="0" applyFont="1" applyFill="1" applyBorder="1" applyAlignment="1" applyProtection="1">
      <alignment horizontal="left" vertical="center" indent="1"/>
      <protection hidden="1"/>
    </xf>
    <xf numFmtId="0" fontId="24" fillId="35" borderId="16" xfId="0" applyFont="1" applyFill="1" applyBorder="1" applyAlignment="1" applyProtection="1">
      <alignment horizontal="left" vertical="center" wrapText="1"/>
      <protection hidden="1"/>
    </xf>
    <xf numFmtId="0" fontId="24" fillId="35" borderId="37" xfId="0" applyFont="1" applyFill="1" applyBorder="1" applyAlignment="1" applyProtection="1">
      <alignment horizontal="left" vertical="center" wrapText="1"/>
      <protection hidden="1"/>
    </xf>
    <xf numFmtId="0" fontId="24" fillId="35" borderId="67" xfId="0" applyFont="1" applyFill="1" applyBorder="1" applyAlignment="1" applyProtection="1">
      <alignment horizontal="left" vertical="center" wrapText="1"/>
      <protection hidden="1"/>
    </xf>
    <xf numFmtId="0" fontId="24" fillId="35" borderId="16" xfId="0" applyFont="1" applyFill="1" applyBorder="1" applyAlignment="1" applyProtection="1">
      <alignment horizontal="left" vertical="center"/>
      <protection hidden="1"/>
    </xf>
    <xf numFmtId="0" fontId="24" fillId="35" borderId="37" xfId="0" applyFont="1" applyFill="1" applyBorder="1" applyAlignment="1" applyProtection="1">
      <alignment horizontal="left" vertical="center"/>
      <protection hidden="1"/>
    </xf>
    <xf numFmtId="0" fontId="24" fillId="35" borderId="67" xfId="0" applyFont="1" applyFill="1" applyBorder="1" applyAlignment="1" applyProtection="1">
      <alignment horizontal="left" vertical="center"/>
      <protection hidden="1"/>
    </xf>
    <xf numFmtId="0" fontId="25" fillId="46" borderId="25" xfId="0" applyFont="1" applyFill="1" applyBorder="1" applyAlignment="1" applyProtection="1">
      <alignment horizontal="left" vertical="center" wrapText="1"/>
      <protection hidden="1"/>
    </xf>
    <xf numFmtId="0" fontId="25" fillId="46" borderId="26" xfId="0" applyFont="1" applyFill="1" applyBorder="1" applyAlignment="1" applyProtection="1">
      <alignment horizontal="left" vertical="center" wrapText="1"/>
      <protection hidden="1"/>
    </xf>
    <xf numFmtId="0" fontId="25" fillId="46" borderId="69" xfId="0" applyFont="1" applyFill="1" applyBorder="1" applyAlignment="1" applyProtection="1">
      <alignment horizontal="left" vertical="center" wrapText="1"/>
      <protection hidden="1"/>
    </xf>
    <xf numFmtId="0" fontId="25" fillId="46" borderId="28" xfId="0" applyFont="1" applyFill="1" applyBorder="1" applyAlignment="1" applyProtection="1">
      <alignment horizontal="left" vertical="center" wrapText="1"/>
      <protection hidden="1"/>
    </xf>
    <xf numFmtId="0" fontId="25" fillId="46" borderId="24" xfId="0" applyFont="1" applyFill="1" applyBorder="1" applyAlignment="1" applyProtection="1">
      <alignment horizontal="left" vertical="center" wrapText="1"/>
      <protection hidden="1"/>
    </xf>
    <xf numFmtId="0" fontId="25" fillId="46" borderId="59" xfId="0" applyFont="1" applyFill="1" applyBorder="1" applyAlignment="1" applyProtection="1">
      <alignment horizontal="left" vertical="center" wrapText="1"/>
      <protection hidden="1"/>
    </xf>
    <xf numFmtId="0" fontId="41" fillId="42" borderId="30" xfId="0" applyNumberFormat="1" applyFont="1" applyFill="1" applyBorder="1" applyAlignment="1" applyProtection="1">
      <alignment horizontal="center" textRotation="90" wrapText="1"/>
      <protection hidden="1"/>
    </xf>
    <xf numFmtId="0" fontId="41" fillId="42" borderId="11" xfId="0" applyNumberFormat="1" applyFont="1" applyFill="1" applyBorder="1" applyAlignment="1" applyProtection="1">
      <alignment horizontal="center" textRotation="90" wrapText="1"/>
      <protection hidden="1"/>
    </xf>
    <xf numFmtId="0" fontId="41" fillId="42" borderId="14" xfId="0" applyNumberFormat="1" applyFont="1" applyFill="1" applyBorder="1" applyAlignment="1" applyProtection="1">
      <alignment horizontal="center" textRotation="90" wrapText="1"/>
      <protection hidden="1"/>
    </xf>
    <xf numFmtId="0" fontId="41" fillId="42" borderId="30" xfId="42" applyNumberFormat="1" applyFont="1" applyFill="1" applyBorder="1" applyAlignment="1" applyProtection="1">
      <alignment horizontal="center" textRotation="90" wrapText="1"/>
      <protection hidden="1"/>
    </xf>
    <xf numFmtId="0" fontId="41" fillId="42" borderId="11" xfId="42" applyNumberFormat="1" applyFont="1" applyFill="1" applyBorder="1" applyAlignment="1" applyProtection="1">
      <alignment horizontal="center" textRotation="90" wrapText="1"/>
      <protection hidden="1"/>
    </xf>
    <xf numFmtId="0" fontId="41" fillId="42" borderId="14" xfId="42" applyNumberFormat="1" applyFont="1" applyFill="1" applyBorder="1" applyAlignment="1" applyProtection="1">
      <alignment horizontal="center" textRotation="90" wrapText="1"/>
      <protection hidden="1"/>
    </xf>
    <xf numFmtId="3" fontId="33" fillId="42" borderId="31" xfId="0" applyNumberFormat="1" applyFont="1" applyFill="1" applyBorder="1" applyAlignment="1" applyProtection="1">
      <alignment horizontal="center" vertical="center" wrapText="1"/>
      <protection hidden="1"/>
    </xf>
    <xf numFmtId="3" fontId="33" fillId="42" borderId="36" xfId="0" applyNumberFormat="1" applyFont="1" applyFill="1" applyBorder="1" applyAlignment="1" applyProtection="1">
      <alignment horizontal="center" vertical="center" wrapText="1"/>
      <protection hidden="1"/>
    </xf>
    <xf numFmtId="0" fontId="24" fillId="41" borderId="62" xfId="0" applyFont="1" applyFill="1" applyBorder="1" applyAlignment="1" applyProtection="1">
      <alignment horizontal="left" vertical="center" wrapText="1"/>
      <protection hidden="1"/>
    </xf>
    <xf numFmtId="0" fontId="33" fillId="42" borderId="27" xfId="0" applyFont="1" applyFill="1" applyBorder="1" applyAlignment="1" applyProtection="1">
      <alignment horizontal="center" vertical="center" wrapText="1"/>
      <protection hidden="1"/>
    </xf>
    <xf numFmtId="0" fontId="33" fillId="42" borderId="35" xfId="0" applyFont="1" applyFill="1" applyBorder="1" applyAlignment="1" applyProtection="1">
      <alignment horizontal="center" vertical="center" wrapText="1"/>
      <protection hidden="1"/>
    </xf>
    <xf numFmtId="0" fontId="41" fillId="42" borderId="12" xfId="42" applyFont="1" applyFill="1" applyBorder="1" applyAlignment="1" applyProtection="1">
      <alignment horizontal="center" vertical="center" wrapText="1" readingOrder="1"/>
      <protection hidden="1"/>
    </xf>
    <xf numFmtId="0" fontId="41" fillId="42" borderId="16" xfId="42" applyFont="1" applyFill="1" applyBorder="1" applyAlignment="1" applyProtection="1">
      <alignment horizontal="center" vertical="center" wrapText="1" readingOrder="1"/>
      <protection hidden="1"/>
    </xf>
    <xf numFmtId="0" fontId="41" fillId="42" borderId="13" xfId="42" applyFont="1" applyFill="1" applyBorder="1" applyAlignment="1" applyProtection="1">
      <alignment horizontal="center" vertical="center" wrapText="1" readingOrder="1"/>
      <protection hidden="1"/>
    </xf>
    <xf numFmtId="0" fontId="31" fillId="42" borderId="0" xfId="0" applyFont="1" applyFill="1" applyBorder="1" applyAlignment="1" applyProtection="1">
      <alignment horizontal="left" vertical="top"/>
      <protection hidden="1"/>
    </xf>
    <xf numFmtId="0" fontId="27" fillId="42" borderId="25" xfId="0" applyFont="1" applyFill="1" applyBorder="1" applyAlignment="1" applyProtection="1">
      <alignment horizontal="center" vertical="center" wrapText="1"/>
      <protection hidden="1"/>
    </xf>
    <xf numFmtId="0" fontId="27" fillId="42" borderId="26" xfId="0" applyFont="1" applyFill="1" applyBorder="1" applyAlignment="1" applyProtection="1">
      <alignment horizontal="center" vertical="center" wrapText="1"/>
      <protection hidden="1"/>
    </xf>
    <xf numFmtId="0" fontId="27" fillId="42" borderId="27" xfId="0" applyFont="1" applyFill="1" applyBorder="1" applyAlignment="1" applyProtection="1">
      <alignment horizontal="center" vertical="center" wrapText="1"/>
      <protection hidden="1"/>
    </xf>
    <xf numFmtId="0" fontId="27" fillId="42" borderId="34" xfId="0" applyFont="1" applyFill="1" applyBorder="1" applyAlignment="1" applyProtection="1">
      <alignment horizontal="center" vertical="center" wrapText="1"/>
      <protection hidden="1"/>
    </xf>
    <xf numFmtId="0" fontId="27" fillId="42" borderId="0" xfId="0" applyFont="1" applyFill="1" applyBorder="1" applyAlignment="1" applyProtection="1">
      <alignment horizontal="center" vertical="center" wrapText="1"/>
      <protection hidden="1"/>
    </xf>
    <xf numFmtId="0" fontId="27" fillId="42" borderId="35" xfId="0" applyFont="1" applyFill="1" applyBorder="1" applyAlignment="1" applyProtection="1">
      <alignment horizontal="center" vertical="center" wrapText="1"/>
      <protection hidden="1"/>
    </xf>
    <xf numFmtId="0" fontId="40" fillId="42" borderId="95" xfId="0" applyNumberFormat="1" applyFont="1" applyFill="1" applyBorder="1" applyAlignment="1" applyProtection="1">
      <alignment horizontal="center" textRotation="90" wrapText="1"/>
      <protection hidden="1"/>
    </xf>
    <xf numFmtId="0" fontId="40" fillId="42" borderId="41" xfId="0" applyNumberFormat="1" applyFont="1" applyFill="1" applyBorder="1" applyAlignment="1" applyProtection="1">
      <alignment horizontal="center" textRotation="90" wrapText="1"/>
      <protection hidden="1"/>
    </xf>
    <xf numFmtId="0" fontId="40" fillId="42" borderId="90" xfId="0" applyNumberFormat="1" applyFont="1" applyFill="1" applyBorder="1" applyAlignment="1" applyProtection="1">
      <alignment horizontal="center" textRotation="90" wrapText="1"/>
      <protection hidden="1"/>
    </xf>
    <xf numFmtId="0" fontId="24" fillId="41" borderId="66" xfId="0" applyFont="1" applyFill="1" applyBorder="1" applyAlignment="1" applyProtection="1">
      <alignment horizontal="left" vertical="center" wrapText="1"/>
      <protection hidden="1"/>
    </xf>
    <xf numFmtId="0" fontId="24" fillId="41" borderId="106" xfId="0" applyFont="1" applyFill="1" applyBorder="1" applyAlignment="1" applyProtection="1">
      <alignment horizontal="left" vertical="center" wrapText="1"/>
      <protection hidden="1"/>
    </xf>
    <xf numFmtId="0" fontId="39" fillId="42" borderId="23" xfId="42" applyNumberFormat="1" applyFont="1" applyFill="1" applyBorder="1" applyAlignment="1" applyProtection="1">
      <alignment horizontal="center" vertical="center" wrapText="1"/>
      <protection hidden="1"/>
    </xf>
    <xf numFmtId="0" fontId="39" fillId="42" borderId="40" xfId="42" applyNumberFormat="1" applyFont="1" applyFill="1" applyBorder="1" applyAlignment="1" applyProtection="1">
      <alignment horizontal="center" vertical="center" wrapText="1"/>
      <protection hidden="1"/>
    </xf>
    <xf numFmtId="0" fontId="24" fillId="41" borderId="65" xfId="0" applyFont="1" applyFill="1" applyBorder="1" applyAlignment="1" applyProtection="1">
      <alignment horizontal="left" vertical="center" wrapText="1"/>
      <protection hidden="1"/>
    </xf>
    <xf numFmtId="0" fontId="24" fillId="41" borderId="68" xfId="0" applyFont="1" applyFill="1" applyBorder="1" applyAlignment="1" applyProtection="1">
      <alignment horizontal="left" vertical="center" wrapText="1"/>
      <protection hidden="1"/>
    </xf>
    <xf numFmtId="164" fontId="24" fillId="41" borderId="12" xfId="0" applyNumberFormat="1" applyFont="1" applyFill="1" applyBorder="1" applyAlignment="1" applyProtection="1">
      <alignment horizontal="center" vertical="center" wrapText="1"/>
      <protection hidden="1"/>
    </xf>
    <xf numFmtId="164" fontId="24" fillId="41" borderId="67" xfId="0" applyNumberFormat="1" applyFont="1" applyFill="1" applyBorder="1" applyAlignment="1" applyProtection="1">
      <alignment horizontal="center" vertical="center" wrapText="1"/>
      <protection hidden="1"/>
    </xf>
    <xf numFmtId="0" fontId="75" fillId="58" borderId="20" xfId="0" applyFont="1" applyFill="1" applyBorder="1" applyAlignment="1">
      <alignment horizontal="center" vertical="center"/>
    </xf>
    <xf numFmtId="0" fontId="75" fillId="58" borderId="42" xfId="0" applyFont="1" applyFill="1" applyBorder="1" applyAlignment="1">
      <alignment horizontal="center" vertical="center"/>
    </xf>
    <xf numFmtId="0" fontId="75" fillId="58" borderId="22" xfId="0" applyFont="1" applyFill="1" applyBorder="1" applyAlignment="1">
      <alignment horizontal="center" vertical="center"/>
    </xf>
    <xf numFmtId="0" fontId="16" fillId="59" borderId="90" xfId="0" applyFont="1" applyFill="1" applyBorder="1" applyAlignment="1">
      <alignment horizontal="left"/>
    </xf>
    <xf numFmtId="0" fontId="16" fillId="59" borderId="105" xfId="0" applyFont="1" applyFill="1" applyBorder="1" applyAlignment="1">
      <alignment horizontal="left"/>
    </xf>
    <xf numFmtId="0" fontId="0" fillId="56" borderId="11" xfId="0" applyFill="1" applyBorder="1" applyAlignment="1">
      <alignment horizontal="left"/>
    </xf>
    <xf numFmtId="0" fontId="16" fillId="57" borderId="34" xfId="0" applyFont="1" applyFill="1" applyBorder="1" applyAlignment="1">
      <alignment horizontal="left"/>
    </xf>
    <xf numFmtId="0" fontId="16" fillId="57" borderId="0" xfId="0" applyFont="1" applyFill="1" applyBorder="1" applyAlignment="1">
      <alignment horizontal="left"/>
    </xf>
    <xf numFmtId="0" fontId="16" fillId="57" borderId="35" xfId="0" applyFont="1" applyFill="1" applyBorder="1" applyAlignment="1">
      <alignment horizontal="left"/>
    </xf>
    <xf numFmtId="0" fontId="16" fillId="33" borderId="25" xfId="0" applyFont="1" applyFill="1" applyBorder="1" applyAlignment="1">
      <alignment horizontal="left"/>
    </xf>
    <xf numFmtId="0" fontId="16" fillId="33" borderId="26" xfId="0" applyFont="1" applyFill="1" applyBorder="1" applyAlignment="1">
      <alignment horizontal="left"/>
    </xf>
    <xf numFmtId="0" fontId="16" fillId="33" borderId="27" xfId="0" applyFont="1" applyFill="1" applyBorder="1" applyAlignment="1">
      <alignment horizontal="left"/>
    </xf>
    <xf numFmtId="0" fontId="16" fillId="33" borderId="38" xfId="0" applyFont="1" applyFill="1" applyBorder="1" applyAlignment="1">
      <alignment horizontal="left"/>
    </xf>
    <xf numFmtId="0" fontId="16" fillId="33" borderId="19" xfId="0" applyFont="1" applyFill="1" applyBorder="1" applyAlignment="1">
      <alignment horizontal="left"/>
    </xf>
    <xf numFmtId="0" fontId="16" fillId="33" borderId="70" xfId="0" applyFont="1" applyFill="1" applyBorder="1" applyAlignment="1">
      <alignment horizontal="left"/>
    </xf>
    <xf numFmtId="0" fontId="0" fillId="56" borderId="16" xfId="0" applyFill="1" applyBorder="1" applyAlignment="1">
      <alignment horizontal="left"/>
    </xf>
    <xf numFmtId="0" fontId="0" fillId="56" borderId="13" xfId="0" applyFill="1" applyBorder="1" applyAlignment="1">
      <alignment horizontal="left"/>
    </xf>
    <xf numFmtId="0" fontId="0" fillId="56" borderId="34" xfId="0" applyFill="1" applyBorder="1" applyAlignment="1">
      <alignment horizontal="left"/>
    </xf>
    <xf numFmtId="0" fontId="0" fillId="56" borderId="0" xfId="0" applyFill="1" applyBorder="1" applyAlignment="1">
      <alignment horizontal="left"/>
    </xf>
    <xf numFmtId="0" fontId="0" fillId="56" borderId="35" xfId="0" applyFill="1" applyBorder="1" applyAlignment="1">
      <alignment horizontal="left"/>
    </xf>
    <xf numFmtId="0" fontId="0" fillId="56" borderId="28" xfId="0" applyFill="1" applyBorder="1" applyAlignment="1">
      <alignment horizontal="left"/>
    </xf>
    <xf numFmtId="0" fontId="0" fillId="56" borderId="24" xfId="0" applyFill="1" applyBorder="1" applyAlignment="1">
      <alignment horizontal="left"/>
    </xf>
    <xf numFmtId="0" fontId="0" fillId="56" borderId="36" xfId="0" applyFill="1" applyBorder="1" applyAlignment="1">
      <alignment horizontal="left"/>
    </xf>
    <xf numFmtId="0" fontId="0" fillId="56" borderId="12" xfId="0" applyFill="1" applyBorder="1" applyAlignment="1">
      <alignment horizontal="left"/>
    </xf>
    <xf numFmtId="0" fontId="0" fillId="56" borderId="67" xfId="0" applyFill="1" applyBorder="1" applyAlignment="1">
      <alignment horizontal="left"/>
    </xf>
    <xf numFmtId="0" fontId="0" fillId="37" borderId="16" xfId="0" applyFill="1" applyBorder="1" applyAlignment="1">
      <alignment horizontal="left" wrapText="1"/>
    </xf>
    <xf numFmtId="0" fontId="0" fillId="37" borderId="13" xfId="0" applyFill="1" applyBorder="1" applyAlignment="1">
      <alignment horizontal="left" wrapText="1"/>
    </xf>
    <xf numFmtId="0" fontId="0" fillId="37" borderId="12" xfId="0" applyFill="1" applyBorder="1" applyAlignment="1">
      <alignment horizontal="left" wrapText="1"/>
    </xf>
    <xf numFmtId="0" fontId="0" fillId="37" borderId="12" xfId="0" applyFill="1" applyBorder="1" applyAlignment="1">
      <alignment horizontal="left"/>
    </xf>
    <xf numFmtId="0" fontId="0" fillId="37" borderId="16" xfId="0" applyFill="1" applyBorder="1" applyAlignment="1">
      <alignment horizontal="left"/>
    </xf>
    <xf numFmtId="0" fontId="0" fillId="37" borderId="67" xfId="0" applyFill="1" applyBorder="1" applyAlignment="1">
      <alignment horizontal="left"/>
    </xf>
    <xf numFmtId="0" fontId="0" fillId="37" borderId="13" xfId="0" applyFill="1" applyBorder="1" applyAlignment="1">
      <alignment horizontal="left"/>
    </xf>
    <xf numFmtId="0" fontId="0" fillId="37" borderId="16" xfId="0" applyFill="1" applyBorder="1" applyAlignment="1">
      <alignment horizontal="left" vertical="center"/>
    </xf>
    <xf numFmtId="0" fontId="0" fillId="37" borderId="13" xfId="0" applyFill="1" applyBorder="1" applyAlignment="1">
      <alignment horizontal="left" vertical="center"/>
    </xf>
    <xf numFmtId="0" fontId="45" fillId="47" borderId="20" xfId="51" applyFont="1" applyFill="1" applyBorder="1" applyAlignment="1" applyProtection="1">
      <alignment horizontal="center" vertical="center"/>
      <protection hidden="1"/>
    </xf>
    <xf numFmtId="0" fontId="45" fillId="47" borderId="42" xfId="51" applyFont="1" applyFill="1" applyBorder="1" applyAlignment="1" applyProtection="1">
      <alignment horizontal="center" vertical="center"/>
      <protection hidden="1"/>
    </xf>
    <xf numFmtId="0" fontId="45" fillId="47" borderId="22" xfId="51" applyFont="1" applyFill="1" applyBorder="1" applyAlignment="1" applyProtection="1">
      <alignment horizontal="center" vertical="center"/>
      <protection hidden="1"/>
    </xf>
    <xf numFmtId="0" fontId="0" fillId="37" borderId="34" xfId="0" applyFill="1" applyBorder="1" applyAlignment="1">
      <alignment horizontal="left"/>
    </xf>
    <xf numFmtId="0" fontId="0" fillId="37" borderId="0" xfId="0" applyFill="1" applyBorder="1" applyAlignment="1">
      <alignment horizontal="left"/>
    </xf>
    <xf numFmtId="0" fontId="0" fillId="37" borderId="35" xfId="0" applyFill="1" applyBorder="1" applyAlignment="1">
      <alignment horizontal="left"/>
    </xf>
    <xf numFmtId="0" fontId="0" fillId="37" borderId="28" xfId="0" applyFill="1" applyBorder="1" applyAlignment="1">
      <alignment horizontal="left"/>
    </xf>
    <xf numFmtId="0" fontId="0" fillId="37" borderId="24" xfId="0" applyFill="1" applyBorder="1" applyAlignment="1">
      <alignment horizontal="left"/>
    </xf>
    <xf numFmtId="0" fontId="0" fillId="37" borderId="39" xfId="0" applyFill="1" applyBorder="1" applyAlignment="1">
      <alignment horizontal="left"/>
    </xf>
    <xf numFmtId="0" fontId="77" fillId="37" borderId="34" xfId="0" applyFont="1" applyFill="1" applyBorder="1" applyAlignment="1">
      <alignment horizontal="left"/>
    </xf>
    <xf numFmtId="0" fontId="76" fillId="37" borderId="0" xfId="0" applyFont="1" applyFill="1" applyBorder="1" applyAlignment="1">
      <alignment horizontal="left"/>
    </xf>
    <xf numFmtId="0" fontId="76" fillId="37" borderId="35" xfId="0" applyFont="1" applyFill="1" applyBorder="1" applyAlignment="1">
      <alignment horizontal="left"/>
    </xf>
    <xf numFmtId="0" fontId="0" fillId="37" borderId="120" xfId="0" applyFill="1" applyBorder="1" applyAlignment="1">
      <alignment horizontal="left"/>
    </xf>
    <xf numFmtId="0" fontId="0" fillId="37" borderId="17" xfId="0" applyFill="1" applyBorder="1" applyAlignment="1">
      <alignment horizontal="left"/>
    </xf>
    <xf numFmtId="0" fontId="0" fillId="37" borderId="121" xfId="0" applyFill="1" applyBorder="1" applyAlignment="1">
      <alignment horizontal="left"/>
    </xf>
    <xf numFmtId="0" fontId="0" fillId="37" borderId="67" xfId="0" applyFill="1" applyBorder="1" applyAlignment="1">
      <alignment horizontal="left" wrapText="1"/>
    </xf>
    <xf numFmtId="0" fontId="16" fillId="43" borderId="12" xfId="0" applyFont="1" applyFill="1" applyBorder="1" applyAlignment="1">
      <alignment horizontal="left"/>
    </xf>
    <xf numFmtId="0" fontId="16" fillId="43" borderId="16" xfId="0" applyFont="1" applyFill="1" applyBorder="1" applyAlignment="1">
      <alignment horizontal="left"/>
    </xf>
    <xf numFmtId="0" fontId="16" fillId="43" borderId="67" xfId="0" applyFont="1" applyFill="1" applyBorder="1" applyAlignment="1">
      <alignment horizontal="left"/>
    </xf>
    <xf numFmtId="0" fontId="45" fillId="38" borderId="20" xfId="51" applyFont="1" applyFill="1" applyBorder="1" applyAlignment="1" applyProtection="1">
      <alignment horizontal="center" vertical="center"/>
      <protection hidden="1"/>
    </xf>
    <xf numFmtId="0" fontId="45" fillId="38" borderId="42" xfId="51" applyFont="1" applyFill="1" applyBorder="1" applyAlignment="1" applyProtection="1">
      <alignment horizontal="center" vertical="center"/>
      <protection hidden="1"/>
    </xf>
    <xf numFmtId="0" fontId="45" fillId="38" borderId="22" xfId="51" applyFont="1" applyFill="1" applyBorder="1" applyAlignment="1" applyProtection="1">
      <alignment horizontal="center" vertical="center"/>
      <protection hidden="1"/>
    </xf>
    <xf numFmtId="0" fontId="16" fillId="35" borderId="29" xfId="0" applyFont="1" applyFill="1" applyBorder="1" applyAlignment="1" applyProtection="1">
      <alignment horizontal="center" vertical="center"/>
      <protection hidden="1"/>
    </xf>
    <xf numFmtId="0" fontId="16" fillId="35" borderId="30" xfId="0" applyFont="1" applyFill="1" applyBorder="1" applyAlignment="1" applyProtection="1">
      <alignment horizontal="center" vertical="center"/>
      <protection hidden="1"/>
    </xf>
    <xf numFmtId="0" fontId="16" fillId="35" borderId="31" xfId="0" applyFont="1" applyFill="1" applyBorder="1" applyAlignment="1" applyProtection="1">
      <alignment horizontal="center" vertical="center"/>
      <protection hidden="1"/>
    </xf>
    <xf numFmtId="42" fontId="16" fillId="35" borderId="25" xfId="0" applyNumberFormat="1" applyFont="1" applyFill="1" applyBorder="1" applyAlignment="1" applyProtection="1">
      <alignment horizontal="center" vertical="center" wrapText="1"/>
      <protection hidden="1"/>
    </xf>
    <xf numFmtId="42" fontId="16" fillId="35" borderId="27" xfId="0" applyNumberFormat="1" applyFont="1" applyFill="1" applyBorder="1" applyAlignment="1" applyProtection="1">
      <alignment horizontal="center" vertical="center" wrapText="1"/>
      <protection hidden="1"/>
    </xf>
    <xf numFmtId="42" fontId="16" fillId="35" borderId="28" xfId="0" applyNumberFormat="1" applyFont="1" applyFill="1" applyBorder="1" applyAlignment="1" applyProtection="1">
      <alignment horizontal="center" vertical="center" wrapText="1"/>
      <protection hidden="1"/>
    </xf>
    <xf numFmtId="42" fontId="16" fillId="35" borderId="39" xfId="0" applyNumberFormat="1" applyFont="1" applyFill="1" applyBorder="1" applyAlignment="1" applyProtection="1">
      <alignment horizontal="center" vertical="center" wrapText="1"/>
      <protection hidden="1"/>
    </xf>
    <xf numFmtId="0" fontId="16" fillId="35" borderId="32" xfId="0" applyFont="1" applyFill="1" applyBorder="1" applyAlignment="1" applyProtection="1">
      <alignment horizontal="center" vertical="center"/>
      <protection hidden="1"/>
    </xf>
    <xf numFmtId="0" fontId="16" fillId="35" borderId="58" xfId="0" applyFont="1" applyFill="1" applyBorder="1" applyAlignment="1" applyProtection="1">
      <alignment horizontal="center" vertical="center"/>
      <protection hidden="1"/>
    </xf>
    <xf numFmtId="0" fontId="16" fillId="35" borderId="61" xfId="0" applyFont="1" applyFill="1" applyBorder="1" applyAlignment="1" applyProtection="1">
      <alignment horizontal="center" vertical="center"/>
      <protection hidden="1"/>
    </xf>
    <xf numFmtId="0" fontId="16" fillId="35" borderId="33" xfId="0" applyFont="1" applyFill="1" applyBorder="1" applyAlignment="1" applyProtection="1">
      <alignment horizontal="center" vertical="center"/>
      <protection hidden="1"/>
    </xf>
    <xf numFmtId="0" fontId="16" fillId="35" borderId="25" xfId="0" applyFont="1" applyFill="1" applyBorder="1" applyAlignment="1" applyProtection="1">
      <alignment horizontal="center" vertical="center"/>
      <protection hidden="1"/>
    </xf>
    <xf numFmtId="0" fontId="16" fillId="35" borderId="26" xfId="0" applyFont="1" applyFill="1" applyBorder="1" applyAlignment="1" applyProtection="1">
      <alignment horizontal="center" vertical="center"/>
      <protection hidden="1"/>
    </xf>
    <xf numFmtId="0" fontId="16" fillId="35" borderId="27" xfId="0" applyFont="1" applyFill="1" applyBorder="1" applyAlignment="1" applyProtection="1">
      <alignment horizontal="center" vertical="center"/>
      <protection hidden="1"/>
    </xf>
    <xf numFmtId="0" fontId="16" fillId="35" borderId="34" xfId="0" applyFont="1" applyFill="1" applyBorder="1" applyAlignment="1" applyProtection="1">
      <alignment horizontal="center" vertical="center"/>
      <protection hidden="1"/>
    </xf>
    <xf numFmtId="0" fontId="16" fillId="35" borderId="0" xfId="0" applyFont="1" applyFill="1" applyBorder="1" applyAlignment="1" applyProtection="1">
      <alignment horizontal="center" vertical="center"/>
      <protection hidden="1"/>
    </xf>
    <xf numFmtId="0" fontId="16" fillId="35" borderId="39" xfId="0" applyFont="1" applyFill="1" applyBorder="1" applyAlignment="1" applyProtection="1">
      <alignment horizontal="center" vertical="center"/>
      <protection hidden="1"/>
    </xf>
    <xf numFmtId="0" fontId="16" fillId="41" borderId="25" xfId="0" applyFont="1" applyFill="1" applyBorder="1" applyAlignment="1" applyProtection="1">
      <alignment horizontal="center"/>
      <protection hidden="1"/>
    </xf>
    <xf numFmtId="0" fontId="16" fillId="41" borderId="26" xfId="0" applyFont="1" applyFill="1" applyBorder="1" applyAlignment="1" applyProtection="1">
      <alignment horizontal="center"/>
      <protection hidden="1"/>
    </xf>
    <xf numFmtId="0" fontId="16" fillId="41" borderId="27" xfId="0" applyFont="1" applyFill="1" applyBorder="1" applyAlignment="1" applyProtection="1">
      <alignment horizontal="center"/>
      <protection hidden="1"/>
    </xf>
    <xf numFmtId="0" fontId="16" fillId="41" borderId="32" xfId="0" applyFont="1" applyFill="1" applyBorder="1" applyAlignment="1" applyProtection="1">
      <alignment horizontal="center"/>
      <protection hidden="1"/>
    </xf>
    <xf numFmtId="0" fontId="16" fillId="41" borderId="58" xfId="0" applyFont="1" applyFill="1" applyBorder="1" applyAlignment="1" applyProtection="1">
      <alignment horizontal="center"/>
      <protection hidden="1"/>
    </xf>
    <xf numFmtId="0" fontId="16" fillId="41" borderId="61" xfId="0" applyFont="1" applyFill="1" applyBorder="1" applyAlignment="1" applyProtection="1">
      <alignment horizontal="center"/>
      <protection hidden="1"/>
    </xf>
    <xf numFmtId="0" fontId="16" fillId="41" borderId="33" xfId="0" applyFont="1" applyFill="1" applyBorder="1" applyAlignment="1" applyProtection="1">
      <alignment horizontal="center"/>
      <protection hidden="1"/>
    </xf>
    <xf numFmtId="42" fontId="16" fillId="41" borderId="25" xfId="0" applyNumberFormat="1" applyFont="1" applyFill="1" applyBorder="1" applyAlignment="1" applyProtection="1">
      <alignment horizontal="center" wrapText="1"/>
      <protection hidden="1"/>
    </xf>
    <xf numFmtId="42" fontId="16" fillId="41" borderId="27" xfId="0" applyNumberFormat="1" applyFont="1" applyFill="1" applyBorder="1" applyAlignment="1" applyProtection="1">
      <alignment horizontal="center" wrapText="1"/>
      <protection hidden="1"/>
    </xf>
    <xf numFmtId="42" fontId="16" fillId="41" borderId="28" xfId="0" applyNumberFormat="1" applyFont="1" applyFill="1" applyBorder="1" applyAlignment="1" applyProtection="1">
      <alignment horizontal="center" wrapText="1"/>
      <protection hidden="1"/>
    </xf>
    <xf numFmtId="42" fontId="16" fillId="41" borderId="39" xfId="0" applyNumberFormat="1" applyFont="1" applyFill="1" applyBorder="1" applyAlignment="1" applyProtection="1">
      <alignment horizontal="center" wrapText="1"/>
      <protection hidden="1"/>
    </xf>
    <xf numFmtId="0" fontId="16" fillId="41" borderId="25" xfId="0" applyFont="1" applyFill="1" applyBorder="1" applyAlignment="1" applyProtection="1">
      <alignment horizontal="center" vertical="center"/>
      <protection hidden="1"/>
    </xf>
    <xf numFmtId="0" fontId="16" fillId="41" borderId="26" xfId="0" applyFont="1" applyFill="1" applyBorder="1" applyAlignment="1" applyProtection="1">
      <alignment horizontal="center" vertical="center"/>
      <protection hidden="1"/>
    </xf>
    <xf numFmtId="0" fontId="16" fillId="41" borderId="27" xfId="0" applyFont="1" applyFill="1" applyBorder="1" applyAlignment="1" applyProtection="1">
      <alignment horizontal="center" vertical="center"/>
      <protection hidden="1"/>
    </xf>
    <xf numFmtId="0" fontId="16" fillId="41" borderId="28" xfId="0" applyFont="1" applyFill="1" applyBorder="1" applyAlignment="1" applyProtection="1">
      <alignment horizontal="center" vertical="center"/>
      <protection hidden="1"/>
    </xf>
    <xf numFmtId="0" fontId="16" fillId="41" borderId="24" xfId="0" applyFont="1" applyFill="1" applyBorder="1" applyAlignment="1" applyProtection="1">
      <alignment horizontal="center" vertical="center"/>
      <protection hidden="1"/>
    </xf>
    <xf numFmtId="0" fontId="16" fillId="41" borderId="39" xfId="0" applyFont="1" applyFill="1" applyBorder="1" applyAlignment="1" applyProtection="1">
      <alignment horizontal="center" vertical="center"/>
      <protection hidden="1"/>
    </xf>
    <xf numFmtId="0" fontId="16" fillId="41" borderId="25" xfId="0" applyFont="1" applyFill="1" applyBorder="1" applyAlignment="1" applyProtection="1">
      <alignment horizontal="center" vertical="center" wrapText="1"/>
      <protection hidden="1"/>
    </xf>
    <xf numFmtId="0" fontId="16" fillId="41" borderId="27" xfId="0" applyFont="1" applyFill="1" applyBorder="1" applyAlignment="1" applyProtection="1">
      <alignment horizontal="center" vertical="center" wrapText="1"/>
      <protection hidden="1"/>
    </xf>
    <xf numFmtId="0" fontId="16" fillId="41" borderId="34" xfId="0" applyFont="1" applyFill="1" applyBorder="1" applyAlignment="1" applyProtection="1">
      <alignment horizontal="center" vertical="center" wrapText="1"/>
      <protection hidden="1"/>
    </xf>
    <xf numFmtId="0" fontId="16" fillId="41" borderId="35" xfId="0" applyFont="1" applyFill="1" applyBorder="1" applyAlignment="1" applyProtection="1">
      <alignment horizontal="center" vertical="center" wrapText="1"/>
      <protection hidden="1"/>
    </xf>
    <xf numFmtId="0" fontId="61" fillId="45" borderId="26" xfId="0" applyFont="1" applyFill="1" applyBorder="1" applyAlignment="1" applyProtection="1">
      <alignment horizontal="left" wrapText="1"/>
      <protection hidden="1"/>
    </xf>
    <xf numFmtId="0" fontId="56" fillId="45" borderId="26" xfId="0" applyFont="1" applyFill="1" applyBorder="1" applyAlignment="1" applyProtection="1">
      <alignment horizontal="left" wrapText="1"/>
      <protection hidden="1"/>
    </xf>
    <xf numFmtId="0" fontId="56" fillId="45" borderId="27" xfId="0" applyFont="1" applyFill="1" applyBorder="1" applyAlignment="1" applyProtection="1">
      <alignment horizontal="left" wrapText="1"/>
      <protection hidden="1"/>
    </xf>
    <xf numFmtId="0" fontId="56" fillId="45" borderId="0" xfId="0" applyFont="1" applyFill="1" applyBorder="1" applyAlignment="1" applyProtection="1">
      <alignment horizontal="left" wrapText="1"/>
      <protection hidden="1"/>
    </xf>
    <xf numFmtId="0" fontId="56" fillId="45" borderId="35" xfId="0" applyFont="1" applyFill="1" applyBorder="1" applyAlignment="1" applyProtection="1">
      <alignment horizontal="left" wrapText="1"/>
      <protection hidden="1"/>
    </xf>
    <xf numFmtId="0" fontId="56" fillId="45" borderId="0" xfId="0" applyFont="1" applyFill="1" applyBorder="1" applyAlignment="1" applyProtection="1">
      <alignment horizontal="left" vertical="center" wrapText="1"/>
      <protection hidden="1"/>
    </xf>
    <xf numFmtId="0" fontId="56" fillId="45" borderId="35" xfId="0" applyFont="1" applyFill="1" applyBorder="1" applyAlignment="1" applyProtection="1">
      <alignment horizontal="left" vertical="center" wrapText="1"/>
      <protection hidden="1"/>
    </xf>
    <xf numFmtId="0" fontId="61" fillId="45" borderId="28" xfId="0" applyFont="1" applyFill="1" applyBorder="1" applyAlignment="1" applyProtection="1">
      <alignment horizontal="left" vertical="center" wrapText="1"/>
      <protection hidden="1"/>
    </xf>
    <xf numFmtId="0" fontId="56" fillId="45" borderId="24" xfId="0" applyFont="1" applyFill="1" applyBorder="1" applyAlignment="1" applyProtection="1">
      <alignment horizontal="left" vertical="center" wrapText="1"/>
      <protection hidden="1"/>
    </xf>
    <xf numFmtId="0" fontId="56" fillId="45" borderId="39" xfId="0" applyFont="1" applyFill="1" applyBorder="1" applyAlignment="1" applyProtection="1">
      <alignment horizontal="left" vertical="center" wrapText="1"/>
      <protection hidden="1"/>
    </xf>
    <xf numFmtId="0" fontId="60" fillId="45" borderId="0" xfId="51" applyFont="1" applyFill="1" applyBorder="1" applyAlignment="1" applyProtection="1">
      <alignment horizontal="left" vertical="center"/>
      <protection hidden="1"/>
    </xf>
    <xf numFmtId="0" fontId="60" fillId="45" borderId="35" xfId="51" applyFont="1" applyFill="1" applyBorder="1" applyAlignment="1" applyProtection="1">
      <alignment horizontal="left" vertical="center"/>
      <protection hidden="1"/>
    </xf>
    <xf numFmtId="0" fontId="16" fillId="35" borderId="25" xfId="0" applyFont="1" applyFill="1" applyBorder="1" applyAlignment="1" applyProtection="1">
      <alignment horizontal="center" vertical="center" wrapText="1"/>
      <protection hidden="1"/>
    </xf>
    <xf numFmtId="0" fontId="16" fillId="35" borderId="27" xfId="0" applyFont="1" applyFill="1" applyBorder="1" applyAlignment="1" applyProtection="1">
      <alignment horizontal="center" vertical="center" wrapText="1"/>
      <protection hidden="1"/>
    </xf>
    <xf numFmtId="0" fontId="16" fillId="35" borderId="28" xfId="0" applyFont="1" applyFill="1" applyBorder="1" applyAlignment="1" applyProtection="1">
      <alignment horizontal="center" vertical="center" wrapText="1"/>
      <protection hidden="1"/>
    </xf>
    <xf numFmtId="0" fontId="16" fillId="35" borderId="35" xfId="0" applyFont="1" applyFill="1" applyBorder="1" applyAlignment="1" applyProtection="1">
      <alignment horizontal="center" vertical="center" wrapText="1"/>
      <protection hidden="1"/>
    </xf>
    <xf numFmtId="164" fontId="0" fillId="49" borderId="27" xfId="0" applyNumberFormat="1" applyFill="1" applyBorder="1" applyAlignment="1" applyProtection="1">
      <alignment horizontal="center" vertical="center"/>
      <protection hidden="1"/>
    </xf>
    <xf numFmtId="164" fontId="0" fillId="49" borderId="35" xfId="0" applyNumberFormat="1" applyFill="1" applyBorder="1" applyAlignment="1" applyProtection="1">
      <alignment horizontal="center" vertical="center"/>
      <protection hidden="1"/>
    </xf>
    <xf numFmtId="164" fontId="0" fillId="49" borderId="39" xfId="0" applyNumberFormat="1" applyFill="1" applyBorder="1" applyAlignment="1" applyProtection="1">
      <alignment horizontal="center" vertical="center"/>
      <protection hidden="1"/>
    </xf>
    <xf numFmtId="164" fontId="0" fillId="48" borderId="35" xfId="0" applyNumberFormat="1" applyFill="1" applyBorder="1" applyAlignment="1" applyProtection="1">
      <alignment horizontal="center" vertical="center"/>
      <protection hidden="1"/>
    </xf>
    <xf numFmtId="164" fontId="0" fillId="48" borderId="39" xfId="0" applyNumberFormat="1" applyFill="1" applyBorder="1" applyAlignment="1" applyProtection="1">
      <alignment horizontal="center" vertical="center"/>
      <protection hidden="1"/>
    </xf>
    <xf numFmtId="3" fontId="0" fillId="48" borderId="41" xfId="0" applyNumberFormat="1" applyFill="1" applyBorder="1" applyAlignment="1" applyProtection="1">
      <alignment horizontal="center" vertical="center"/>
      <protection hidden="1"/>
    </xf>
    <xf numFmtId="3" fontId="0" fillId="48" borderId="92" xfId="0" applyNumberFormat="1" applyFill="1" applyBorder="1" applyAlignment="1" applyProtection="1">
      <alignment horizontal="center" vertical="center"/>
      <protection hidden="1"/>
    </xf>
    <xf numFmtId="0" fontId="66" fillId="50" borderId="20" xfId="0" applyFont="1" applyFill="1" applyBorder="1" applyAlignment="1" applyProtection="1">
      <alignment horizontal="left" vertical="center"/>
      <protection hidden="1"/>
    </xf>
    <xf numFmtId="0" fontId="66" fillId="50" borderId="42" xfId="0" applyFont="1" applyFill="1" applyBorder="1" applyAlignment="1" applyProtection="1">
      <alignment horizontal="left" vertical="center"/>
      <protection hidden="1"/>
    </xf>
    <xf numFmtId="0" fontId="66" fillId="50" borderId="22" xfId="0" applyFont="1" applyFill="1" applyBorder="1" applyAlignment="1" applyProtection="1">
      <alignment horizontal="left" vertical="center"/>
      <protection hidden="1"/>
    </xf>
    <xf numFmtId="0" fontId="16" fillId="49" borderId="29" xfId="0" applyFont="1" applyFill="1" applyBorder="1" applyAlignment="1" applyProtection="1">
      <alignment horizontal="center" vertical="center"/>
      <protection hidden="1"/>
    </xf>
    <xf numFmtId="0" fontId="16" fillId="49" borderId="47" xfId="0" applyFont="1" applyFill="1" applyBorder="1" applyAlignment="1" applyProtection="1">
      <alignment horizontal="center" vertical="center"/>
      <protection hidden="1"/>
    </xf>
    <xf numFmtId="0" fontId="16" fillId="49" borderId="32" xfId="0" applyFont="1" applyFill="1" applyBorder="1" applyAlignment="1" applyProtection="1">
      <alignment horizontal="center" vertical="center"/>
      <protection hidden="1"/>
    </xf>
    <xf numFmtId="3" fontId="69" fillId="49" borderId="95" xfId="0" applyNumberFormat="1" applyFont="1" applyFill="1" applyBorder="1" applyAlignment="1" applyProtection="1">
      <alignment horizontal="center" vertical="center"/>
      <protection hidden="1"/>
    </xf>
    <xf numFmtId="3" fontId="69" fillId="49" borderId="41" xfId="0" applyNumberFormat="1" applyFont="1" applyFill="1" applyBorder="1" applyAlignment="1" applyProtection="1">
      <alignment horizontal="center" vertical="center"/>
      <protection hidden="1"/>
    </xf>
    <xf numFmtId="3" fontId="69" fillId="49" borderId="92" xfId="0" applyNumberFormat="1" applyFont="1" applyFill="1" applyBorder="1" applyAlignment="1" applyProtection="1">
      <alignment horizontal="center" vertical="center"/>
      <protection hidden="1"/>
    </xf>
    <xf numFmtId="4" fontId="16" fillId="48" borderId="104" xfId="0" applyNumberFormat="1" applyFont="1" applyFill="1" applyBorder="1" applyAlignment="1" applyProtection="1">
      <alignment horizontal="center" vertical="center"/>
      <protection hidden="1"/>
    </xf>
    <xf numFmtId="4" fontId="16" fillId="48" borderId="47" xfId="0" applyNumberFormat="1" applyFont="1" applyFill="1" applyBorder="1" applyAlignment="1" applyProtection="1">
      <alignment horizontal="center" vertical="center"/>
      <protection hidden="1"/>
    </xf>
    <xf numFmtId="4" fontId="16" fillId="48" borderId="32" xfId="0" applyNumberFormat="1" applyFont="1" applyFill="1" applyBorder="1" applyAlignment="1" applyProtection="1">
      <alignment horizontal="center" vertical="center"/>
      <protection hidden="1"/>
    </xf>
    <xf numFmtId="4" fontId="16" fillId="48" borderId="108" xfId="0" applyNumberFormat="1" applyFont="1" applyFill="1" applyBorder="1" applyAlignment="1" applyProtection="1">
      <alignment horizontal="center" vertical="center"/>
      <protection hidden="1"/>
    </xf>
    <xf numFmtId="0" fontId="31" fillId="49" borderId="26" xfId="0" applyFont="1" applyFill="1" applyBorder="1" applyAlignment="1" applyProtection="1">
      <alignment horizontal="left" wrapText="1"/>
      <protection hidden="1"/>
    </xf>
    <xf numFmtId="0" fontId="31" fillId="49" borderId="27" xfId="0" applyFont="1" applyFill="1" applyBorder="1" applyAlignment="1" applyProtection="1">
      <alignment horizontal="left" wrapText="1"/>
      <protection hidden="1"/>
    </xf>
    <xf numFmtId="4" fontId="16" fillId="48" borderId="29" xfId="0" applyNumberFormat="1" applyFont="1" applyFill="1" applyBorder="1" applyAlignment="1" applyProtection="1">
      <alignment horizontal="center" vertical="center"/>
      <protection hidden="1"/>
    </xf>
    <xf numFmtId="3" fontId="0" fillId="48" borderId="95" xfId="0" applyNumberFormat="1" applyFill="1" applyBorder="1" applyAlignment="1" applyProtection="1">
      <alignment horizontal="center" vertical="center"/>
      <protection hidden="1"/>
    </xf>
    <xf numFmtId="1" fontId="69" fillId="49" borderId="95" xfId="0" applyNumberFormat="1" applyFont="1" applyFill="1" applyBorder="1" applyAlignment="1" applyProtection="1">
      <alignment horizontal="center" vertical="center"/>
      <protection hidden="1"/>
    </xf>
    <xf numFmtId="1" fontId="69" fillId="49" borderId="41" xfId="0" applyNumberFormat="1" applyFont="1" applyFill="1" applyBorder="1" applyAlignment="1" applyProtection="1">
      <alignment horizontal="center" vertical="center"/>
      <protection hidden="1"/>
    </xf>
    <xf numFmtId="1" fontId="69" fillId="49" borderId="92" xfId="0" applyNumberFormat="1" applyFont="1" applyFill="1" applyBorder="1" applyAlignment="1" applyProtection="1">
      <alignment horizontal="center" vertical="center"/>
      <protection hidden="1"/>
    </xf>
    <xf numFmtId="1" fontId="16" fillId="48" borderId="95" xfId="0" applyNumberFormat="1" applyFont="1" applyFill="1" applyBorder="1" applyAlignment="1" applyProtection="1">
      <alignment horizontal="center" vertical="center"/>
      <protection hidden="1"/>
    </xf>
    <xf numFmtId="1" fontId="16" fillId="48" borderId="41" xfId="0" applyNumberFormat="1" applyFont="1" applyFill="1" applyBorder="1" applyAlignment="1" applyProtection="1">
      <alignment horizontal="center" vertical="center"/>
      <protection hidden="1"/>
    </xf>
    <xf numFmtId="1" fontId="16" fillId="48" borderId="92" xfId="0" applyNumberFormat="1" applyFont="1" applyFill="1" applyBorder="1" applyAlignment="1" applyProtection="1">
      <alignment horizontal="center" vertical="center"/>
      <protection hidden="1"/>
    </xf>
    <xf numFmtId="164" fontId="16" fillId="49" borderId="112" xfId="0" applyNumberFormat="1" applyFont="1" applyFill="1" applyBorder="1" applyAlignment="1" applyProtection="1">
      <alignment horizontal="center" vertical="center"/>
      <protection hidden="1"/>
    </xf>
    <xf numFmtId="164" fontId="16" fillId="49" borderId="110" xfId="0" applyNumberFormat="1" applyFont="1" applyFill="1" applyBorder="1" applyAlignment="1" applyProtection="1">
      <alignment horizontal="center" vertical="center"/>
      <protection hidden="1"/>
    </xf>
    <xf numFmtId="164" fontId="16" fillId="49" borderId="113" xfId="0" applyNumberFormat="1" applyFont="1" applyFill="1" applyBorder="1" applyAlignment="1" applyProtection="1">
      <alignment horizontal="center" vertical="center"/>
      <protection hidden="1"/>
    </xf>
    <xf numFmtId="164" fontId="16" fillId="48" borderId="112" xfId="0" applyNumberFormat="1" applyFont="1" applyFill="1" applyBorder="1" applyAlignment="1" applyProtection="1">
      <alignment horizontal="center" vertical="center"/>
      <protection hidden="1"/>
    </xf>
    <xf numFmtId="164" fontId="16" fillId="48" borderId="110" xfId="0" applyNumberFormat="1" applyFont="1" applyFill="1" applyBorder="1" applyAlignment="1" applyProtection="1">
      <alignment horizontal="center" vertical="center"/>
      <protection hidden="1"/>
    </xf>
    <xf numFmtId="164" fontId="16" fillId="48" borderId="113" xfId="0" applyNumberFormat="1" applyFont="1" applyFill="1" applyBorder="1" applyAlignment="1" applyProtection="1">
      <alignment horizontal="center" vertical="center"/>
      <protection hidden="1"/>
    </xf>
    <xf numFmtId="164" fontId="0" fillId="48" borderId="27" xfId="0" applyNumberFormat="1" applyFill="1" applyBorder="1" applyAlignment="1" applyProtection="1">
      <alignment horizontal="center" vertical="center"/>
      <protection hidden="1"/>
    </xf>
    <xf numFmtId="0" fontId="16" fillId="49" borderId="107" xfId="0" applyFont="1" applyFill="1" applyBorder="1" applyAlignment="1" applyProtection="1">
      <alignment horizontal="center" vertical="center"/>
      <protection hidden="1"/>
    </xf>
    <xf numFmtId="164" fontId="16" fillId="49" borderId="27" xfId="0" applyNumberFormat="1" applyFont="1" applyFill="1" applyBorder="1" applyAlignment="1" applyProtection="1">
      <alignment horizontal="center" vertical="center"/>
      <protection hidden="1"/>
    </xf>
    <xf numFmtId="164" fontId="16" fillId="49" borderId="35" xfId="0" applyNumberFormat="1" applyFont="1" applyFill="1" applyBorder="1" applyAlignment="1" applyProtection="1">
      <alignment horizontal="center" vertical="center"/>
      <protection hidden="1"/>
    </xf>
    <xf numFmtId="164" fontId="16" fillId="49" borderId="39" xfId="0" applyNumberFormat="1" applyFont="1" applyFill="1" applyBorder="1" applyAlignment="1" applyProtection="1">
      <alignment horizontal="center" vertical="center"/>
      <protection hidden="1"/>
    </xf>
    <xf numFmtId="0" fontId="66" fillId="50" borderId="28" xfId="0" applyFont="1" applyFill="1" applyBorder="1" applyAlignment="1" applyProtection="1">
      <alignment horizontal="left" vertical="center"/>
      <protection hidden="1"/>
    </xf>
    <xf numFmtId="0" fontId="66" fillId="50" borderId="24" xfId="0" applyFont="1" applyFill="1" applyBorder="1" applyAlignment="1" applyProtection="1">
      <alignment horizontal="left" vertical="center"/>
      <protection hidden="1"/>
    </xf>
    <xf numFmtId="0" fontId="66" fillId="50" borderId="39" xfId="0" applyFont="1" applyFill="1" applyBorder="1" applyAlignment="1" applyProtection="1">
      <alignment horizontal="left" vertical="center"/>
      <protection hidden="1"/>
    </xf>
    <xf numFmtId="0" fontId="0" fillId="48" borderId="98" xfId="0" applyFill="1" applyBorder="1" applyAlignment="1" applyProtection="1">
      <alignment horizontal="center" vertical="center"/>
      <protection hidden="1"/>
    </xf>
    <xf numFmtId="0" fontId="0" fillId="48" borderId="108" xfId="0" applyFill="1" applyBorder="1" applyAlignment="1" applyProtection="1">
      <alignment horizontal="center" vertical="center"/>
      <protection hidden="1"/>
    </xf>
    <xf numFmtId="0" fontId="0" fillId="48" borderId="109" xfId="0" applyFill="1" applyBorder="1" applyAlignment="1" applyProtection="1">
      <alignment horizontal="center" vertical="center"/>
      <protection hidden="1"/>
    </xf>
    <xf numFmtId="0" fontId="0" fillId="49" borderId="98" xfId="0" applyFill="1" applyBorder="1" applyAlignment="1" applyProtection="1">
      <alignment horizontal="center" vertical="center" wrapText="1"/>
      <protection hidden="1"/>
    </xf>
    <xf numFmtId="0" fontId="0" fillId="49" borderId="108" xfId="0" applyFill="1" applyBorder="1" applyAlignment="1" applyProtection="1">
      <alignment horizontal="center" vertical="center" wrapText="1"/>
      <protection hidden="1"/>
    </xf>
    <xf numFmtId="0" fontId="0" fillId="49" borderId="109" xfId="0" applyFill="1" applyBorder="1" applyAlignment="1" applyProtection="1">
      <alignment horizontal="center" vertical="center" wrapText="1"/>
      <protection hidden="1"/>
    </xf>
    <xf numFmtId="0" fontId="31" fillId="55" borderId="26" xfId="0" applyFont="1" applyFill="1" applyBorder="1" applyAlignment="1" applyProtection="1">
      <alignment horizontal="left" wrapText="1"/>
      <protection hidden="1"/>
    </xf>
    <xf numFmtId="0" fontId="31" fillId="55" borderId="27" xfId="0" applyFont="1" applyFill="1" applyBorder="1" applyAlignment="1" applyProtection="1">
      <alignment horizontal="left" wrapText="1"/>
      <protection hidden="1"/>
    </xf>
    <xf numFmtId="3" fontId="16" fillId="48" borderId="95" xfId="0" applyNumberFormat="1" applyFont="1" applyFill="1" applyBorder="1" applyAlignment="1" applyProtection="1">
      <alignment horizontal="center" vertical="center"/>
      <protection hidden="1"/>
    </xf>
    <xf numFmtId="3" fontId="16" fillId="48" borderId="41" xfId="0" applyNumberFormat="1" applyFont="1" applyFill="1" applyBorder="1" applyAlignment="1" applyProtection="1">
      <alignment horizontal="center" vertical="center"/>
      <protection hidden="1"/>
    </xf>
    <xf numFmtId="3" fontId="16" fillId="48" borderId="92" xfId="0" applyNumberFormat="1" applyFont="1" applyFill="1" applyBorder="1" applyAlignment="1" applyProtection="1">
      <alignment horizontal="center" vertical="center"/>
      <protection hidden="1"/>
    </xf>
  </cellXfs>
  <cellStyles count="5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Excel Built-in Normal" xfId="44" xr:uid="{00000000-0005-0000-0000-000013000000}"/>
    <cellStyle name="Excel Built-in Normal 1" xfId="42" xr:uid="{00000000-0005-0000-0000-000014000000}"/>
    <cellStyle name="Excel Built-in Normal 2" xfId="45" xr:uid="{00000000-0005-0000-0000-000015000000}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00000000-0005-0000-0000-000020000000}"/>
    <cellStyle name="normální 2 2" xfId="47" xr:uid="{00000000-0005-0000-0000-000021000000}"/>
    <cellStyle name="Normální 2 3" xfId="46" xr:uid="{00000000-0005-0000-0000-000022000000}"/>
    <cellStyle name="Normální 2 4" xfId="49" xr:uid="{00000000-0005-0000-0000-000023000000}"/>
    <cellStyle name="Normální 2 5" xfId="50" xr:uid="{00000000-0005-0000-0000-000024000000}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 xr:uid="{00000000-0005-0000-0000-000028000000}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BFBD1"/>
      <color rgb="FFFFFFCC"/>
      <color rgb="FFF4F2F8"/>
      <color rgb="FF3C929E"/>
      <color rgb="FF5BC5AC"/>
      <color rgb="FFF5F7DD"/>
      <color rgb="FFFFFF99"/>
      <color rgb="FFCCFFFF"/>
      <color rgb="FFDAE5C1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penizeproprahu.cz/vyzv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180974</xdr:rowOff>
    </xdr:from>
    <xdr:to>
      <xdr:col>6</xdr:col>
      <xdr:colOff>385016</xdr:colOff>
      <xdr:row>3</xdr:row>
      <xdr:rowOff>619124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80974"/>
          <a:ext cx="3433016" cy="9810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38100</xdr:colOff>
      <xdr:row>3</xdr:row>
      <xdr:rowOff>466725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361950"/>
          <a:ext cx="6477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programmes/erasmus-plus/resources/distance-calculator_en" TargetMode="Externa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FBD1"/>
  </sheetPr>
  <dimension ref="A1:Y64"/>
  <sheetViews>
    <sheetView tabSelected="1" workbookViewId="0">
      <selection activeCell="B5" sqref="B5:P5"/>
    </sheetView>
  </sheetViews>
  <sheetFormatPr defaultColWidth="0" defaultRowHeight="14.4" zeroHeight="1" x14ac:dyDescent="0.3"/>
  <cols>
    <col min="1" max="1" width="3.44140625" customWidth="1"/>
    <col min="2" max="17" width="9.109375" customWidth="1"/>
    <col min="18" max="16384" width="9.109375" hidden="1"/>
  </cols>
  <sheetData>
    <row r="1" spans="2:16" s="2" customFormat="1" ht="13.8" x14ac:dyDescent="0.25"/>
    <row r="2" spans="2:16" s="2" customFormat="1" ht="13.8" x14ac:dyDescent="0.25"/>
    <row r="3" spans="2:16" s="2" customFormat="1" ht="13.8" x14ac:dyDescent="0.25"/>
    <row r="4" spans="2:16" s="2" customFormat="1" ht="54" customHeight="1" x14ac:dyDescent="0.25"/>
    <row r="5" spans="2:16" s="2" customFormat="1" ht="75" customHeight="1" x14ac:dyDescent="0.25">
      <c r="B5" s="561" t="s">
        <v>253</v>
      </c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</row>
    <row r="6" spans="2:16" s="2" customFormat="1" ht="39.75" customHeight="1" x14ac:dyDescent="0.45">
      <c r="B6" s="563" t="s">
        <v>254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</row>
    <row r="7" spans="2:16" s="2" customFormat="1" ht="61.5" customHeight="1" x14ac:dyDescent="0.25">
      <c r="B7" s="502"/>
      <c r="C7" s="502"/>
      <c r="D7" s="569" t="s">
        <v>152</v>
      </c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</row>
    <row r="8" spans="2:16" s="2" customFormat="1" ht="5.25" customHeight="1" x14ac:dyDescent="0.25">
      <c r="B8" s="1"/>
      <c r="C8" s="3"/>
      <c r="D8" s="3"/>
      <c r="E8" s="3"/>
      <c r="F8" s="3"/>
      <c r="G8" s="3"/>
      <c r="H8" s="3"/>
      <c r="I8" s="3"/>
      <c r="J8" s="3"/>
      <c r="K8" s="3"/>
    </row>
    <row r="9" spans="2:16" s="2" customFormat="1" ht="195" customHeight="1" x14ac:dyDescent="0.25">
      <c r="B9" s="565" t="s">
        <v>256</v>
      </c>
      <c r="C9" s="565"/>
      <c r="D9" s="565"/>
      <c r="E9" s="565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</row>
    <row r="10" spans="2:16" s="2" customFormat="1" ht="6" customHeight="1" x14ac:dyDescent="0.25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2:16" s="2" customFormat="1" ht="24.6" x14ac:dyDescent="0.25">
      <c r="B11" s="566" t="s">
        <v>7</v>
      </c>
      <c r="C11" s="567"/>
      <c r="D11" s="567"/>
      <c r="E11" s="567"/>
      <c r="F11" s="567"/>
      <c r="G11" s="567"/>
      <c r="H11" s="567"/>
      <c r="I11" s="567"/>
      <c r="J11" s="567"/>
      <c r="K11" s="567"/>
      <c r="L11" s="567"/>
      <c r="M11" s="567"/>
      <c r="N11" s="567"/>
      <c r="O11" s="567"/>
      <c r="P11" s="568"/>
    </row>
    <row r="12" spans="2:16" s="12" customFormat="1" ht="18.899999999999999" customHeight="1" x14ac:dyDescent="0.35">
      <c r="B12" s="14" t="s">
        <v>9</v>
      </c>
      <c r="C12" s="549" t="s">
        <v>149</v>
      </c>
      <c r="D12" s="550"/>
      <c r="E12" s="550"/>
      <c r="F12" s="550"/>
      <c r="G12" s="550"/>
      <c r="H12" s="550"/>
      <c r="I12" s="550"/>
      <c r="J12" s="550"/>
      <c r="K12" s="550"/>
      <c r="L12" s="550"/>
      <c r="M12" s="550"/>
      <c r="N12" s="550"/>
      <c r="O12" s="550"/>
      <c r="P12" s="551"/>
    </row>
    <row r="13" spans="2:16" s="12" customFormat="1" ht="18.899999999999999" customHeight="1" x14ac:dyDescent="0.35">
      <c r="B13" s="15" t="s">
        <v>10</v>
      </c>
      <c r="C13" s="552" t="s">
        <v>150</v>
      </c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3"/>
      <c r="P13" s="554"/>
    </row>
    <row r="14" spans="2:16" s="12" customFormat="1" ht="18.899999999999999" customHeight="1" x14ac:dyDescent="0.35">
      <c r="B14" s="15" t="s">
        <v>8</v>
      </c>
      <c r="C14" s="552" t="s">
        <v>201</v>
      </c>
      <c r="D14" s="553"/>
      <c r="E14" s="553"/>
      <c r="F14" s="553"/>
      <c r="G14" s="553"/>
      <c r="H14" s="553"/>
      <c r="I14" s="553"/>
      <c r="J14" s="553"/>
      <c r="K14" s="553"/>
      <c r="L14" s="553"/>
      <c r="M14" s="553"/>
      <c r="N14" s="553"/>
      <c r="O14" s="553"/>
      <c r="P14" s="554"/>
    </row>
    <row r="15" spans="2:16" s="12" customFormat="1" ht="18.899999999999999" customHeight="1" x14ac:dyDescent="0.35">
      <c r="B15" s="15" t="s">
        <v>24</v>
      </c>
      <c r="C15" s="552" t="s">
        <v>26</v>
      </c>
      <c r="D15" s="553"/>
      <c r="E15" s="553"/>
      <c r="F15" s="553"/>
      <c r="G15" s="553"/>
      <c r="H15" s="553"/>
      <c r="I15" s="553"/>
      <c r="J15" s="553"/>
      <c r="K15" s="553"/>
      <c r="L15" s="553"/>
      <c r="M15" s="553"/>
      <c r="N15" s="553"/>
      <c r="O15" s="553"/>
      <c r="P15" s="554"/>
    </row>
    <row r="16" spans="2:16" s="12" customFormat="1" ht="18.899999999999999" customHeight="1" x14ac:dyDescent="0.35">
      <c r="B16" s="244" t="s">
        <v>27</v>
      </c>
      <c r="C16" s="558" t="s">
        <v>25</v>
      </c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60"/>
    </row>
    <row r="17" spans="2:25" s="12" customFormat="1" ht="30.75" customHeight="1" x14ac:dyDescent="0.35">
      <c r="B17" s="244" t="s">
        <v>199</v>
      </c>
      <c r="C17" s="555" t="s">
        <v>200</v>
      </c>
      <c r="D17" s="556"/>
      <c r="E17" s="556"/>
      <c r="F17" s="556"/>
      <c r="G17" s="556"/>
      <c r="H17" s="556"/>
      <c r="I17" s="556"/>
      <c r="J17" s="556"/>
      <c r="K17" s="556"/>
      <c r="L17" s="556"/>
      <c r="M17" s="556"/>
      <c r="N17" s="556"/>
      <c r="O17" s="556"/>
      <c r="P17" s="557"/>
    </row>
    <row r="18" spans="2:25" s="12" customFormat="1" ht="30.75" customHeight="1" x14ac:dyDescent="0.35">
      <c r="B18" s="16" t="s">
        <v>229</v>
      </c>
      <c r="C18" s="570" t="s">
        <v>255</v>
      </c>
      <c r="D18" s="571"/>
      <c r="E18" s="571"/>
      <c r="F18" s="571"/>
      <c r="G18" s="571"/>
      <c r="H18" s="571"/>
      <c r="I18" s="571"/>
      <c r="J18" s="571"/>
      <c r="K18" s="571"/>
      <c r="L18" s="571"/>
      <c r="M18" s="571"/>
      <c r="N18" s="571"/>
      <c r="O18" s="571"/>
      <c r="P18" s="572"/>
    </row>
    <row r="19" spans="2:25" s="2" customFormat="1" ht="18.75" customHeight="1" x14ac:dyDescent="0.25"/>
    <row r="20" spans="2:25" s="2" customFormat="1" ht="15" customHeight="1" x14ac:dyDescent="0.35">
      <c r="B20" s="9"/>
      <c r="C20" s="600" t="s">
        <v>29</v>
      </c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7"/>
    </row>
    <row r="21" spans="2:25" s="2" customFormat="1" ht="12" customHeight="1" x14ac:dyDescent="0.25">
      <c r="B21" s="1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25" s="2" customFormat="1" ht="14.25" customHeight="1" x14ac:dyDescent="0.25">
      <c r="B22" s="10"/>
      <c r="C22" s="610" t="s">
        <v>11</v>
      </c>
      <c r="D22" s="611"/>
      <c r="E22" s="611"/>
      <c r="F22" s="611"/>
      <c r="G22" s="611"/>
      <c r="H22" s="612"/>
      <c r="I22" s="5"/>
      <c r="J22" s="601" t="s">
        <v>148</v>
      </c>
      <c r="K22" s="602"/>
      <c r="L22" s="602"/>
      <c r="M22" s="602"/>
      <c r="N22" s="602"/>
      <c r="O22" s="603"/>
      <c r="P22" s="6"/>
    </row>
    <row r="23" spans="2:25" s="2" customFormat="1" ht="14.25" customHeight="1" x14ac:dyDescent="0.25">
      <c r="B23" s="10"/>
      <c r="C23" s="613"/>
      <c r="D23" s="614"/>
      <c r="E23" s="614"/>
      <c r="F23" s="614"/>
      <c r="G23" s="614"/>
      <c r="H23" s="615"/>
      <c r="I23" s="5"/>
      <c r="J23" s="604"/>
      <c r="K23" s="605"/>
      <c r="L23" s="605"/>
      <c r="M23" s="605"/>
      <c r="N23" s="605"/>
      <c r="O23" s="606"/>
      <c r="P23" s="6"/>
      <c r="R23" s="5"/>
      <c r="S23" s="5"/>
    </row>
    <row r="24" spans="2:25" s="2" customFormat="1" ht="14.25" customHeight="1" x14ac:dyDescent="0.25">
      <c r="B24" s="10"/>
      <c r="C24" s="613"/>
      <c r="D24" s="614"/>
      <c r="E24" s="614"/>
      <c r="F24" s="614"/>
      <c r="G24" s="614"/>
      <c r="H24" s="615"/>
      <c r="I24" s="5"/>
      <c r="J24" s="604"/>
      <c r="K24" s="605"/>
      <c r="L24" s="605"/>
      <c r="M24" s="605"/>
      <c r="N24" s="605"/>
      <c r="O24" s="606"/>
      <c r="P24" s="6"/>
      <c r="R24" s="5"/>
      <c r="S24" s="5"/>
      <c r="T24" s="5"/>
      <c r="U24" s="5"/>
      <c r="V24" s="5"/>
      <c r="W24" s="5"/>
      <c r="X24" s="5"/>
      <c r="Y24" s="5"/>
    </row>
    <row r="25" spans="2:25" s="2" customFormat="1" ht="14.25" customHeight="1" x14ac:dyDescent="0.25">
      <c r="B25" s="10"/>
      <c r="C25" s="613"/>
      <c r="D25" s="614"/>
      <c r="E25" s="614"/>
      <c r="F25" s="614"/>
      <c r="G25" s="614"/>
      <c r="H25" s="615"/>
      <c r="I25" s="5"/>
      <c r="J25" s="604"/>
      <c r="K25" s="605"/>
      <c r="L25" s="605"/>
      <c r="M25" s="605"/>
      <c r="N25" s="605"/>
      <c r="O25" s="606"/>
      <c r="P25" s="6"/>
      <c r="R25" s="5"/>
      <c r="S25" s="5"/>
    </row>
    <row r="26" spans="2:25" s="2" customFormat="1" ht="14.25" customHeight="1" x14ac:dyDescent="0.25">
      <c r="B26" s="10"/>
      <c r="C26" s="613"/>
      <c r="D26" s="614"/>
      <c r="E26" s="614"/>
      <c r="F26" s="614"/>
      <c r="G26" s="614"/>
      <c r="H26" s="615"/>
      <c r="I26" s="5"/>
      <c r="J26" s="604"/>
      <c r="K26" s="605"/>
      <c r="L26" s="605"/>
      <c r="M26" s="605"/>
      <c r="N26" s="605"/>
      <c r="O26" s="606"/>
      <c r="P26" s="6"/>
      <c r="R26" s="5"/>
      <c r="S26" s="5"/>
    </row>
    <row r="27" spans="2:25" s="2" customFormat="1" ht="27" customHeight="1" x14ac:dyDescent="0.25">
      <c r="B27" s="10"/>
      <c r="C27" s="616"/>
      <c r="D27" s="617"/>
      <c r="E27" s="617"/>
      <c r="F27" s="617"/>
      <c r="G27" s="617"/>
      <c r="H27" s="618"/>
      <c r="I27" s="5"/>
      <c r="J27" s="607"/>
      <c r="K27" s="608"/>
      <c r="L27" s="608"/>
      <c r="M27" s="608"/>
      <c r="N27" s="608"/>
      <c r="O27" s="609"/>
      <c r="P27" s="6"/>
      <c r="R27" s="5"/>
      <c r="S27" s="5"/>
    </row>
    <row r="28" spans="2:25" s="2" customFormat="1" ht="13.8" x14ac:dyDescent="0.25">
      <c r="B28" s="1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R28" s="5"/>
      <c r="S28" s="5"/>
    </row>
    <row r="29" spans="2:25" s="2" customFormat="1" ht="13.8" x14ac:dyDescent="0.25">
      <c r="B29" s="10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  <c r="R29" s="5"/>
      <c r="S29" s="5"/>
    </row>
    <row r="30" spans="2:25" s="2" customFormat="1" ht="18" customHeight="1" x14ac:dyDescent="0.25">
      <c r="B30" s="10"/>
      <c r="C30" s="5"/>
      <c r="D30" s="5"/>
      <c r="E30" s="5"/>
      <c r="F30" s="591" t="s">
        <v>15</v>
      </c>
      <c r="G30" s="592"/>
      <c r="H30" s="592"/>
      <c r="I30" s="592"/>
      <c r="J30" s="592"/>
      <c r="K30" s="593"/>
      <c r="L30" s="5"/>
      <c r="M30" s="5"/>
      <c r="N30" s="5"/>
      <c r="O30" s="5"/>
      <c r="P30" s="6"/>
      <c r="R30" s="5"/>
      <c r="S30" s="5"/>
    </row>
    <row r="31" spans="2:25" s="2" customFormat="1" ht="14.25" customHeight="1" x14ac:dyDescent="0.25">
      <c r="B31" s="10"/>
      <c r="C31" s="5"/>
      <c r="D31" s="5"/>
      <c r="E31" s="5"/>
      <c r="F31" s="594"/>
      <c r="G31" s="595"/>
      <c r="H31" s="595"/>
      <c r="I31" s="595"/>
      <c r="J31" s="595"/>
      <c r="K31" s="596"/>
      <c r="L31" s="5"/>
      <c r="M31" s="5"/>
      <c r="N31" s="5"/>
      <c r="O31" s="5"/>
      <c r="P31" s="6"/>
      <c r="R31" s="5"/>
      <c r="S31" s="5"/>
    </row>
    <row r="32" spans="2:25" s="2" customFormat="1" ht="14.25" customHeight="1" x14ac:dyDescent="0.25">
      <c r="B32" s="10"/>
      <c r="C32" s="5"/>
      <c r="D32" s="5"/>
      <c r="E32" s="5"/>
      <c r="F32" s="594"/>
      <c r="G32" s="595"/>
      <c r="H32" s="595"/>
      <c r="I32" s="595"/>
      <c r="J32" s="595"/>
      <c r="K32" s="596"/>
      <c r="L32" s="5"/>
      <c r="M32" s="5"/>
      <c r="N32" s="5"/>
      <c r="O32" s="5"/>
      <c r="P32" s="6"/>
      <c r="R32" s="5"/>
      <c r="S32" s="5"/>
    </row>
    <row r="33" spans="2:19" s="2" customFormat="1" ht="14.25" customHeight="1" x14ac:dyDescent="0.25">
      <c r="B33" s="10"/>
      <c r="C33" s="5"/>
      <c r="D33" s="5"/>
      <c r="E33" s="5"/>
      <c r="F33" s="594"/>
      <c r="G33" s="595"/>
      <c r="H33" s="595"/>
      <c r="I33" s="595"/>
      <c r="J33" s="595"/>
      <c r="K33" s="596"/>
      <c r="L33" s="5"/>
      <c r="M33" s="5"/>
      <c r="N33" s="5"/>
      <c r="O33" s="5"/>
      <c r="P33" s="6"/>
      <c r="R33" s="5"/>
      <c r="S33" s="5"/>
    </row>
    <row r="34" spans="2:19" s="2" customFormat="1" ht="14.25" customHeight="1" x14ac:dyDescent="0.25">
      <c r="B34" s="10"/>
      <c r="C34" s="5"/>
      <c r="D34" s="5"/>
      <c r="E34" s="5"/>
      <c r="F34" s="594"/>
      <c r="G34" s="595"/>
      <c r="H34" s="595"/>
      <c r="I34" s="595"/>
      <c r="J34" s="595"/>
      <c r="K34" s="596"/>
      <c r="L34" s="5"/>
      <c r="M34" s="5"/>
      <c r="N34" s="5"/>
      <c r="O34" s="5"/>
      <c r="P34" s="6"/>
    </row>
    <row r="35" spans="2:19" s="2" customFormat="1" ht="18" customHeight="1" x14ac:dyDescent="0.25">
      <c r="B35" s="10"/>
      <c r="C35" s="5"/>
      <c r="D35" s="5"/>
      <c r="E35" s="5"/>
      <c r="F35" s="597"/>
      <c r="G35" s="598"/>
      <c r="H35" s="598"/>
      <c r="I35" s="598"/>
      <c r="J35" s="598"/>
      <c r="K35" s="599"/>
      <c r="L35" s="5"/>
      <c r="M35" s="5"/>
      <c r="N35" s="5"/>
      <c r="O35" s="5"/>
      <c r="P35" s="6"/>
    </row>
    <row r="36" spans="2:19" s="2" customFormat="1" ht="14.25" customHeight="1" x14ac:dyDescent="0.25">
      <c r="B36" s="1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2:19" s="2" customFormat="1" ht="13.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8"/>
    </row>
    <row r="38" spans="2:19" s="2" customFormat="1" ht="18" customHeight="1" x14ac:dyDescent="0.25"/>
    <row r="39" spans="2:19" s="2" customFormat="1" ht="15" customHeight="1" x14ac:dyDescent="0.35">
      <c r="B39" s="9"/>
      <c r="C39" s="600"/>
      <c r="D39" s="600"/>
      <c r="E39" s="600"/>
      <c r="F39" s="600"/>
      <c r="G39" s="600"/>
      <c r="H39" s="600"/>
      <c r="I39" s="600"/>
      <c r="J39" s="600"/>
      <c r="K39" s="600"/>
      <c r="L39" s="600"/>
      <c r="M39" s="600"/>
      <c r="N39" s="600"/>
      <c r="O39" s="600"/>
      <c r="P39" s="7"/>
    </row>
    <row r="40" spans="2:19" s="2" customFormat="1" ht="11.25" customHeight="1" x14ac:dyDescent="0.25">
      <c r="B40" s="10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2:19" s="2" customFormat="1" ht="14.25" customHeight="1" x14ac:dyDescent="0.25">
      <c r="B41" s="10"/>
      <c r="C41" s="619" t="s">
        <v>153</v>
      </c>
      <c r="D41" s="620"/>
      <c r="E41" s="620"/>
      <c r="F41" s="620"/>
      <c r="G41" s="620"/>
      <c r="H41" s="621"/>
      <c r="J41" s="619" t="s">
        <v>316</v>
      </c>
      <c r="K41" s="620"/>
      <c r="L41" s="620"/>
      <c r="M41" s="620"/>
      <c r="N41" s="620"/>
      <c r="O41" s="621"/>
      <c r="P41" s="6"/>
    </row>
    <row r="42" spans="2:19" s="2" customFormat="1" ht="14.25" customHeight="1" x14ac:dyDescent="0.25">
      <c r="B42" s="10"/>
      <c r="C42" s="622"/>
      <c r="D42" s="623"/>
      <c r="E42" s="623"/>
      <c r="F42" s="623"/>
      <c r="G42" s="623"/>
      <c r="H42" s="624"/>
      <c r="J42" s="622"/>
      <c r="K42" s="623"/>
      <c r="L42" s="623"/>
      <c r="M42" s="623"/>
      <c r="N42" s="623"/>
      <c r="O42" s="624"/>
      <c r="P42" s="6"/>
    </row>
    <row r="43" spans="2:19" s="2" customFormat="1" ht="14.25" customHeight="1" x14ac:dyDescent="0.25">
      <c r="B43" s="10"/>
      <c r="C43" s="622"/>
      <c r="D43" s="623"/>
      <c r="E43" s="623"/>
      <c r="F43" s="623"/>
      <c r="G43" s="623"/>
      <c r="H43" s="624"/>
      <c r="J43" s="622"/>
      <c r="K43" s="623"/>
      <c r="L43" s="623"/>
      <c r="M43" s="623"/>
      <c r="N43" s="623"/>
      <c r="O43" s="624"/>
      <c r="P43" s="6"/>
    </row>
    <row r="44" spans="2:19" s="2" customFormat="1" ht="14.25" customHeight="1" x14ac:dyDescent="0.25">
      <c r="B44" s="10"/>
      <c r="C44" s="622"/>
      <c r="D44" s="623"/>
      <c r="E44" s="623"/>
      <c r="F44" s="623"/>
      <c r="G44" s="623"/>
      <c r="H44" s="624"/>
      <c r="J44" s="622"/>
      <c r="K44" s="623"/>
      <c r="L44" s="623"/>
      <c r="M44" s="623"/>
      <c r="N44" s="623"/>
      <c r="O44" s="624"/>
      <c r="P44" s="6"/>
    </row>
    <row r="45" spans="2:19" s="2" customFormat="1" ht="14.25" customHeight="1" x14ac:dyDescent="0.25">
      <c r="B45" s="10"/>
      <c r="C45" s="622"/>
      <c r="D45" s="623"/>
      <c r="E45" s="623"/>
      <c r="F45" s="623"/>
      <c r="G45" s="623"/>
      <c r="H45" s="624"/>
      <c r="J45" s="622"/>
      <c r="K45" s="623"/>
      <c r="L45" s="623"/>
      <c r="M45" s="623"/>
      <c r="N45" s="623"/>
      <c r="O45" s="624"/>
      <c r="P45" s="6"/>
    </row>
    <row r="46" spans="2:19" s="2" customFormat="1" ht="27" customHeight="1" x14ac:dyDescent="0.25">
      <c r="B46" s="10"/>
      <c r="C46" s="625"/>
      <c r="D46" s="626"/>
      <c r="E46" s="626"/>
      <c r="F46" s="626"/>
      <c r="G46" s="626"/>
      <c r="H46" s="627"/>
      <c r="J46" s="625"/>
      <c r="K46" s="626"/>
      <c r="L46" s="626"/>
      <c r="M46" s="626"/>
      <c r="N46" s="626"/>
      <c r="O46" s="627"/>
      <c r="P46" s="6"/>
      <c r="S46" s="227"/>
    </row>
    <row r="47" spans="2:19" s="2" customFormat="1" ht="13.8" x14ac:dyDescent="0.25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"/>
    </row>
    <row r="48" spans="2:19" s="2" customFormat="1" ht="13.8" x14ac:dyDescent="0.25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6"/>
      <c r="R48" s="5"/>
      <c r="S48" s="5"/>
    </row>
    <row r="49" spans="2:19" s="2" customFormat="1" ht="18" customHeight="1" x14ac:dyDescent="0.25">
      <c r="B49" s="10"/>
      <c r="C49" s="573" t="s">
        <v>175</v>
      </c>
      <c r="D49" s="574"/>
      <c r="E49" s="574"/>
      <c r="F49" s="574"/>
      <c r="G49" s="574"/>
      <c r="H49" s="575"/>
      <c r="I49" s="5"/>
      <c r="J49" s="582" t="s">
        <v>176</v>
      </c>
      <c r="K49" s="583"/>
      <c r="L49" s="583"/>
      <c r="M49" s="583"/>
      <c r="N49" s="583"/>
      <c r="O49" s="584"/>
      <c r="P49" s="6"/>
      <c r="R49" s="5"/>
      <c r="S49" s="5"/>
    </row>
    <row r="50" spans="2:19" s="2" customFormat="1" ht="14.25" customHeight="1" x14ac:dyDescent="0.25">
      <c r="B50" s="10"/>
      <c r="C50" s="576"/>
      <c r="D50" s="577"/>
      <c r="E50" s="577"/>
      <c r="F50" s="577"/>
      <c r="G50" s="577"/>
      <c r="H50" s="578"/>
      <c r="I50" s="5"/>
      <c r="J50" s="585"/>
      <c r="K50" s="586"/>
      <c r="L50" s="586"/>
      <c r="M50" s="586"/>
      <c r="N50" s="586"/>
      <c r="O50" s="587"/>
      <c r="P50" s="6"/>
      <c r="R50" s="5"/>
      <c r="S50" s="5"/>
    </row>
    <row r="51" spans="2:19" s="2" customFormat="1" ht="14.25" customHeight="1" x14ac:dyDescent="0.25">
      <c r="B51" s="10"/>
      <c r="C51" s="576"/>
      <c r="D51" s="577"/>
      <c r="E51" s="577"/>
      <c r="F51" s="577"/>
      <c r="G51" s="577"/>
      <c r="H51" s="578"/>
      <c r="I51" s="5"/>
      <c r="J51" s="585"/>
      <c r="K51" s="586"/>
      <c r="L51" s="586"/>
      <c r="M51" s="586"/>
      <c r="N51" s="586"/>
      <c r="O51" s="587"/>
      <c r="P51" s="6"/>
      <c r="R51" s="5"/>
      <c r="S51" s="5"/>
    </row>
    <row r="52" spans="2:19" s="2" customFormat="1" ht="14.25" customHeight="1" x14ac:dyDescent="0.25">
      <c r="B52" s="10"/>
      <c r="C52" s="576"/>
      <c r="D52" s="577"/>
      <c r="E52" s="577"/>
      <c r="F52" s="577"/>
      <c r="G52" s="577"/>
      <c r="H52" s="578"/>
      <c r="I52" s="5"/>
      <c r="J52" s="585"/>
      <c r="K52" s="586"/>
      <c r="L52" s="586"/>
      <c r="M52" s="586"/>
      <c r="N52" s="586"/>
      <c r="O52" s="587"/>
      <c r="P52" s="6"/>
      <c r="R52" s="5"/>
      <c r="S52" s="5"/>
    </row>
    <row r="53" spans="2:19" s="2" customFormat="1" ht="14.25" customHeight="1" x14ac:dyDescent="0.25">
      <c r="B53" s="10"/>
      <c r="C53" s="576"/>
      <c r="D53" s="577"/>
      <c r="E53" s="577"/>
      <c r="F53" s="577"/>
      <c r="G53" s="577"/>
      <c r="H53" s="578"/>
      <c r="I53" s="5"/>
      <c r="J53" s="585"/>
      <c r="K53" s="586"/>
      <c r="L53" s="586"/>
      <c r="M53" s="586"/>
      <c r="N53" s="586"/>
      <c r="O53" s="587"/>
      <c r="P53" s="6"/>
    </row>
    <row r="54" spans="2:19" s="2" customFormat="1" ht="18" customHeight="1" x14ac:dyDescent="0.25">
      <c r="B54" s="10"/>
      <c r="C54" s="579"/>
      <c r="D54" s="580"/>
      <c r="E54" s="580"/>
      <c r="F54" s="580"/>
      <c r="G54" s="580"/>
      <c r="H54" s="581"/>
      <c r="I54" s="5"/>
      <c r="J54" s="588"/>
      <c r="K54" s="589"/>
      <c r="L54" s="589"/>
      <c r="M54" s="589"/>
      <c r="N54" s="589"/>
      <c r="O54" s="590"/>
      <c r="P54" s="6"/>
    </row>
    <row r="55" spans="2:19" s="2" customFormat="1" ht="14.25" customHeight="1" x14ac:dyDescent="0.25">
      <c r="B55" s="1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6"/>
    </row>
    <row r="56" spans="2:19" s="2" customFormat="1" ht="13.8" x14ac:dyDescent="0.25">
      <c r="B56" s="1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8"/>
    </row>
    <row r="57" spans="2:19" s="2" customFormat="1" ht="18.75" customHeight="1" x14ac:dyDescent="0.25"/>
    <row r="58" spans="2:19" s="2" customFormat="1" ht="13.8" x14ac:dyDescent="0.25"/>
    <row r="59" spans="2:19" s="2" customFormat="1" ht="18.75" customHeight="1" x14ac:dyDescent="0.25"/>
    <row r="60" spans="2:19" s="2" customFormat="1" ht="18.75" customHeight="1" x14ac:dyDescent="0.25"/>
    <row r="61" spans="2:19" s="2" customFormat="1" ht="18.75" customHeight="1" x14ac:dyDescent="0.25"/>
    <row r="62" spans="2:19" s="2" customFormat="1" ht="18.75" hidden="1" customHeight="1" x14ac:dyDescent="0.25"/>
    <row r="63" spans="2:19" s="2" customFormat="1" ht="18.75" hidden="1" customHeight="1" x14ac:dyDescent="0.25"/>
    <row r="64" spans="2:19" s="2" customFormat="1" ht="18.75" hidden="1" customHeight="1" x14ac:dyDescent="0.25"/>
  </sheetData>
  <sheetProtection algorithmName="SHA-512" hashValue="R1KOCuqnzPnn+tHj3Vftjr44cvqFUNeutD9Qj0zTtJWhoq/c/0X/O1pnYa7W9Dhmqghm0xMJy0VClGYng9Us2A==" saltValue="KpvA+Y/It8zV//VljHDWlw==" spinCount="100000" sheet="1" objects="1" scenarios="1"/>
  <customSheetViews>
    <customSheetView guid="{F09FFBF5-3979-442C-AB39-C5F53FA65885}" hiddenRows="1" hiddenColumns="1" topLeftCell="A4">
      <selection activeCell="B9" sqref="B9:P9"/>
      <pageMargins left="0.7" right="0.7" top="0.78740157499999996" bottom="0.78740157499999996" header="0.3" footer="0.3"/>
      <pageSetup paperSize="9" orientation="portrait" r:id="rId1"/>
    </customSheetView>
    <customSheetView guid="{4F63E81F-60B6-400F-AE86-BE244C21740D}" hiddenRows="1" hiddenColumns="1">
      <selection activeCell="D7" sqref="D7:P7"/>
      <pageMargins left="0.7" right="0.7" top="0.78740157499999996" bottom="0.78740157499999996" header="0.3" footer="0.3"/>
      <pageSetup paperSize="9" orientation="portrait" r:id="rId2"/>
    </customSheetView>
  </customSheetViews>
  <mergeCells count="21">
    <mergeCell ref="C18:P18"/>
    <mergeCell ref="C49:H54"/>
    <mergeCell ref="J49:O54"/>
    <mergeCell ref="F30:K35"/>
    <mergeCell ref="C20:O20"/>
    <mergeCell ref="J22:O27"/>
    <mergeCell ref="C22:H27"/>
    <mergeCell ref="C39:O39"/>
    <mergeCell ref="C41:H46"/>
    <mergeCell ref="J41:O46"/>
    <mergeCell ref="B5:P5"/>
    <mergeCell ref="B6:P6"/>
    <mergeCell ref="B9:P9"/>
    <mergeCell ref="B11:P11"/>
    <mergeCell ref="D7:P7"/>
    <mergeCell ref="C12:P12"/>
    <mergeCell ref="C13:P13"/>
    <mergeCell ref="C14:P14"/>
    <mergeCell ref="C15:P15"/>
    <mergeCell ref="C17:P17"/>
    <mergeCell ref="C16:P16"/>
  </mergeCells>
  <hyperlinks>
    <hyperlink ref="J22:O27" location="' ZŠ nebo SŠ '!A1" display="' ZŠ nebo SŠ '!A1" xr:uid="{00000000-0004-0000-0000-000000000000}"/>
    <hyperlink ref="C22:H27" location="'  MŠ  '!A1" display="MATEŘSKÁ ŠKOLA" xr:uid="{00000000-0004-0000-0000-000001000000}"/>
    <hyperlink ref="C49:H54" location="'Pomocné výpočty MŠ'!A1" display="'Pomocné výpočty MŠ'!A1" xr:uid="{00000000-0004-0000-0000-000002000000}"/>
    <hyperlink ref="J49:O54" location="'Pomocné výpočty ZŠ nebo SŠ'!A1" display="POMOCNÉ VÝPOČTY ZŠ nebo SŠ" xr:uid="{00000000-0004-0000-0000-000003000000}"/>
    <hyperlink ref="F30:K35" location="' MŠ + ZŠ '!A1" display="' MŠ + ZŠ '!A1" xr:uid="{00000000-0004-0000-0000-000004000000}"/>
    <hyperlink ref="J41:O46" location="'Příklady výpočtu indikátorů'!A1" display="PŘÍKLADY VÝPOČTU INDIKÁTORŮ" xr:uid="{00000000-0004-0000-0000-00000500000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B1:AP50"/>
  <sheetViews>
    <sheetView zoomScale="75" zoomScaleNormal="75" workbookViewId="0">
      <selection activeCell="C3" sqref="C3:G3"/>
    </sheetView>
  </sheetViews>
  <sheetFormatPr defaultColWidth="9.109375" defaultRowHeight="15" zeroHeight="1" x14ac:dyDescent="0.35"/>
  <cols>
    <col min="1" max="1" width="3.44140625" style="35" customWidth="1"/>
    <col min="2" max="2" width="7.6640625" style="489" customWidth="1"/>
    <col min="3" max="3" width="7.6640625" style="35" customWidth="1"/>
    <col min="4" max="4" width="17.33203125" style="35" customWidth="1"/>
    <col min="5" max="5" width="15.44140625" style="35" hidden="1" customWidth="1"/>
    <col min="6" max="6" width="20.109375" style="35" customWidth="1"/>
    <col min="7" max="7" width="23.5546875" style="35" customWidth="1"/>
    <col min="8" max="8" width="34.6640625" style="35" hidden="1" customWidth="1"/>
    <col min="9" max="9" width="13.109375" style="35" customWidth="1"/>
    <col min="10" max="10" width="21.6640625" style="35" customWidth="1"/>
    <col min="11" max="11" width="29.5546875" style="35" customWidth="1"/>
    <col min="12" max="12" width="44.6640625" style="35" customWidth="1"/>
    <col min="13" max="13" width="21.44140625" style="35" customWidth="1"/>
    <col min="14" max="14" width="15.44140625" style="35" hidden="1" customWidth="1"/>
    <col min="15" max="15" width="17.109375" style="490" customWidth="1"/>
    <col min="16" max="16" width="7.33203125" style="35" hidden="1" customWidth="1"/>
    <col min="17" max="17" width="15.5546875" style="35" customWidth="1"/>
    <col min="18" max="18" width="16.109375" style="35" customWidth="1"/>
    <col min="19" max="19" width="15.5546875" style="35" customWidth="1"/>
    <col min="20" max="20" width="17.5546875" style="35" customWidth="1"/>
    <col min="21" max="21" width="18.109375" style="35" customWidth="1"/>
    <col min="22" max="22" width="12.109375" style="35" customWidth="1"/>
    <col min="23" max="23" width="0.6640625" style="402" customWidth="1"/>
    <col min="24" max="24" width="10.88671875" style="35" customWidth="1"/>
    <col min="25" max="26" width="12" style="35" customWidth="1"/>
    <col min="27" max="27" width="16.109375" style="35" customWidth="1"/>
    <col min="28" max="28" width="14.5546875" style="35" customWidth="1"/>
    <col min="29" max="29" width="1" style="35" customWidth="1"/>
    <col min="30" max="30" width="18.6640625" style="491" customWidth="1"/>
    <col min="31" max="32" width="9.109375" style="35" customWidth="1"/>
    <col min="33" max="16384" width="9.109375" style="35"/>
  </cols>
  <sheetData>
    <row r="1" spans="2:30" ht="15.6" thickBot="1" x14ac:dyDescent="0.4">
      <c r="B1" s="631" t="s">
        <v>28</v>
      </c>
      <c r="C1" s="632"/>
      <c r="D1" s="633"/>
      <c r="I1" s="36"/>
      <c r="J1" s="36"/>
      <c r="K1" s="36"/>
      <c r="L1" s="36"/>
      <c r="M1" s="36"/>
      <c r="N1" s="36"/>
      <c r="O1" s="37"/>
      <c r="P1" s="36"/>
      <c r="Q1" s="36"/>
      <c r="R1" s="36"/>
      <c r="S1" s="36"/>
      <c r="T1" s="36"/>
      <c r="U1" s="36"/>
      <c r="V1" s="36"/>
      <c r="W1" s="400"/>
      <c r="X1" s="36"/>
      <c r="Y1" s="36"/>
      <c r="Z1" s="36"/>
      <c r="AA1" s="36"/>
      <c r="AB1" s="36"/>
      <c r="AD1" s="35"/>
    </row>
    <row r="2" spans="2:30" ht="20.25" customHeight="1" x14ac:dyDescent="0.45">
      <c r="B2" s="179"/>
      <c r="C2" s="180"/>
      <c r="D2" s="180"/>
      <c r="E2" s="180"/>
      <c r="F2" s="180"/>
      <c r="G2" s="180"/>
      <c r="H2" s="78"/>
      <c r="I2" s="180"/>
      <c r="J2" s="634" t="s">
        <v>264</v>
      </c>
      <c r="K2" s="635"/>
      <c r="L2" s="636"/>
      <c r="M2" s="640" t="s">
        <v>211</v>
      </c>
      <c r="N2" s="184"/>
      <c r="O2" s="642" t="s">
        <v>18</v>
      </c>
      <c r="P2" s="184"/>
      <c r="Q2" s="644" t="s">
        <v>96</v>
      </c>
      <c r="R2" s="646" t="s">
        <v>0</v>
      </c>
      <c r="S2" s="646" t="s">
        <v>97</v>
      </c>
      <c r="T2" s="646" t="s">
        <v>140</v>
      </c>
      <c r="U2" s="646" t="s">
        <v>99</v>
      </c>
      <c r="V2" s="653" t="s">
        <v>100</v>
      </c>
      <c r="W2" s="486"/>
      <c r="X2" s="656" t="s">
        <v>101</v>
      </c>
      <c r="Y2" s="646" t="s">
        <v>135</v>
      </c>
      <c r="Z2" s="649" t="s">
        <v>103</v>
      </c>
      <c r="AA2" s="646" t="s">
        <v>104</v>
      </c>
      <c r="AB2" s="628" t="s">
        <v>1</v>
      </c>
      <c r="AC2" s="184"/>
      <c r="AD2" s="668" t="s">
        <v>134</v>
      </c>
    </row>
    <row r="3" spans="2:30" ht="27.75" customHeight="1" x14ac:dyDescent="0.45">
      <c r="B3" s="181"/>
      <c r="C3" s="652" t="s">
        <v>147</v>
      </c>
      <c r="D3" s="652"/>
      <c r="E3" s="652"/>
      <c r="F3" s="652"/>
      <c r="G3" s="652"/>
      <c r="H3" s="80"/>
      <c r="I3" s="38"/>
      <c r="J3" s="637"/>
      <c r="K3" s="638"/>
      <c r="L3" s="639"/>
      <c r="M3" s="641"/>
      <c r="N3" s="185"/>
      <c r="O3" s="643"/>
      <c r="P3" s="185"/>
      <c r="Q3" s="645"/>
      <c r="R3" s="647"/>
      <c r="S3" s="647"/>
      <c r="T3" s="647"/>
      <c r="U3" s="647"/>
      <c r="V3" s="654"/>
      <c r="W3" s="403"/>
      <c r="X3" s="657"/>
      <c r="Y3" s="647"/>
      <c r="Z3" s="650"/>
      <c r="AA3" s="647"/>
      <c r="AB3" s="629"/>
      <c r="AC3" s="185"/>
      <c r="AD3" s="669"/>
    </row>
    <row r="4" spans="2:30" s="36" customFormat="1" ht="30.9" customHeight="1" x14ac:dyDescent="0.45">
      <c r="B4" s="181"/>
      <c r="C4" s="487"/>
      <c r="D4" s="39" t="s">
        <v>20</v>
      </c>
      <c r="E4" s="40" t="s">
        <v>21</v>
      </c>
      <c r="F4" s="40" t="s">
        <v>12</v>
      </c>
      <c r="G4" s="40" t="s">
        <v>13</v>
      </c>
      <c r="H4" s="38"/>
      <c r="I4" s="38"/>
      <c r="J4" s="637"/>
      <c r="K4" s="638"/>
      <c r="L4" s="639"/>
      <c r="M4" s="641"/>
      <c r="N4" s="185"/>
      <c r="O4" s="643"/>
      <c r="P4" s="186"/>
      <c r="Q4" s="645"/>
      <c r="R4" s="647"/>
      <c r="S4" s="647"/>
      <c r="T4" s="647"/>
      <c r="U4" s="647"/>
      <c r="V4" s="654"/>
      <c r="W4" s="403"/>
      <c r="X4" s="657"/>
      <c r="Y4" s="647"/>
      <c r="Z4" s="650"/>
      <c r="AA4" s="647"/>
      <c r="AB4" s="629"/>
      <c r="AC4" s="187"/>
      <c r="AD4" s="669"/>
    </row>
    <row r="5" spans="2:30" s="36" customFormat="1" ht="30.9" customHeight="1" x14ac:dyDescent="0.45">
      <c r="B5" s="181"/>
      <c r="C5" s="41" t="s">
        <v>23</v>
      </c>
      <c r="D5" s="153">
        <v>0</v>
      </c>
      <c r="E5" s="93"/>
      <c r="F5" s="42">
        <f>100000</f>
        <v>100000</v>
      </c>
      <c r="G5" s="42">
        <f>500000+D5*3000</f>
        <v>500000</v>
      </c>
      <c r="H5" s="38"/>
      <c r="I5" s="38"/>
      <c r="J5" s="637"/>
      <c r="K5" s="638"/>
      <c r="L5" s="639"/>
      <c r="M5" s="641"/>
      <c r="N5" s="185"/>
      <c r="O5" s="643"/>
      <c r="P5" s="186"/>
      <c r="Q5" s="645"/>
      <c r="R5" s="648"/>
      <c r="S5" s="648"/>
      <c r="T5" s="648"/>
      <c r="U5" s="648"/>
      <c r="V5" s="655"/>
      <c r="W5" s="403"/>
      <c r="X5" s="658"/>
      <c r="Y5" s="648"/>
      <c r="Z5" s="651"/>
      <c r="AA5" s="648"/>
      <c r="AB5" s="630"/>
      <c r="AC5" s="187"/>
      <c r="AD5" s="669"/>
    </row>
    <row r="6" spans="2:30" s="46" customFormat="1" ht="30.9" customHeight="1" x14ac:dyDescent="0.3">
      <c r="B6" s="181"/>
      <c r="C6" s="45"/>
      <c r="D6" s="182"/>
      <c r="E6" s="45"/>
      <c r="F6" s="45"/>
      <c r="G6" s="45"/>
      <c r="H6" s="45"/>
      <c r="I6" s="45"/>
      <c r="J6" s="637"/>
      <c r="K6" s="638"/>
      <c r="L6" s="639"/>
      <c r="M6" s="641"/>
      <c r="N6" s="188"/>
      <c r="O6" s="643"/>
      <c r="P6" s="189"/>
      <c r="Q6" s="190" t="s">
        <v>98</v>
      </c>
      <c r="R6" s="191" t="s">
        <v>3</v>
      </c>
      <c r="S6" s="192"/>
      <c r="T6" s="192"/>
      <c r="U6" s="192"/>
      <c r="V6" s="192"/>
      <c r="W6" s="404"/>
      <c r="X6" s="192"/>
      <c r="Y6" s="192"/>
      <c r="Z6" s="192"/>
      <c r="AA6" s="192"/>
      <c r="AB6" s="193"/>
      <c r="AC6" s="194"/>
      <c r="AD6" s="669"/>
    </row>
    <row r="7" spans="2:30" s="46" customFormat="1" ht="21" customHeight="1" thickBot="1" x14ac:dyDescent="0.35">
      <c r="B7" s="181"/>
      <c r="C7" s="45"/>
      <c r="D7" s="182"/>
      <c r="E7" s="45"/>
      <c r="F7" s="45"/>
      <c r="G7" s="45"/>
      <c r="H7" s="183"/>
      <c r="I7" s="45"/>
      <c r="J7" s="637"/>
      <c r="K7" s="638"/>
      <c r="L7" s="639"/>
      <c r="M7" s="641"/>
      <c r="N7" s="188">
        <f>IF((D5=0),IF(O25&gt;0,1,0),0)</f>
        <v>0</v>
      </c>
      <c r="O7" s="643"/>
      <c r="P7" s="189"/>
      <c r="Q7" s="189"/>
      <c r="R7" s="189"/>
      <c r="S7" s="189"/>
      <c r="T7" s="189"/>
      <c r="U7" s="189"/>
      <c r="V7" s="189"/>
      <c r="W7" s="195"/>
      <c r="X7" s="189"/>
      <c r="Y7" s="189"/>
      <c r="Z7" s="189"/>
      <c r="AA7" s="189"/>
      <c r="AB7" s="189"/>
      <c r="AC7" s="194"/>
      <c r="AD7" s="669"/>
    </row>
    <row r="8" spans="2:30" s="23" customFormat="1" ht="27" customHeight="1" thickBot="1" x14ac:dyDescent="0.35">
      <c r="B8" s="659" t="s">
        <v>4</v>
      </c>
      <c r="C8" s="660"/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47"/>
      <c r="O8" s="48">
        <f>O25</f>
        <v>0</v>
      </c>
      <c r="P8" s="49">
        <f>IF(SUM($V$9:$V$24)&lt;&gt;0,1,0)</f>
        <v>0</v>
      </c>
      <c r="Q8" s="253" t="s">
        <v>87</v>
      </c>
      <c r="R8" s="254" t="s">
        <v>88</v>
      </c>
      <c r="S8" s="254" t="s">
        <v>89</v>
      </c>
      <c r="T8" s="254" t="s">
        <v>139</v>
      </c>
      <c r="U8" s="255" t="s">
        <v>90</v>
      </c>
      <c r="V8" s="258" t="s">
        <v>138</v>
      </c>
      <c r="W8" s="256"/>
      <c r="X8" s="257" t="s">
        <v>91</v>
      </c>
      <c r="Y8" s="256" t="s">
        <v>92</v>
      </c>
      <c r="Z8" s="258" t="s">
        <v>93</v>
      </c>
      <c r="AA8" s="258" t="s">
        <v>94</v>
      </c>
      <c r="AB8" s="480" t="s">
        <v>214</v>
      </c>
      <c r="AC8" s="146"/>
      <c r="AD8" s="154" t="str">
        <f>AD25</f>
        <v>hodnota není v limitu</v>
      </c>
    </row>
    <row r="9" spans="2:30" s="23" customFormat="1" ht="30.75" customHeight="1" x14ac:dyDescent="0.3">
      <c r="B9" s="94" t="s">
        <v>31</v>
      </c>
      <c r="C9" s="661" t="s">
        <v>35</v>
      </c>
      <c r="D9" s="661"/>
      <c r="E9" s="661"/>
      <c r="F9" s="661"/>
      <c r="G9" s="661"/>
      <c r="H9" s="56"/>
      <c r="I9" s="56"/>
      <c r="J9" s="662" t="s">
        <v>63</v>
      </c>
      <c r="K9" s="663"/>
      <c r="L9" s="664"/>
      <c r="M9" s="18">
        <v>0</v>
      </c>
      <c r="N9" s="25">
        <f t="shared" ref="N9:N24" si="0">IF(ISNUMBER(M9),M9,0)</f>
        <v>0</v>
      </c>
      <c r="O9" s="57">
        <f t="shared" ref="O9:O18" si="1">AD9*N9</f>
        <v>0</v>
      </c>
      <c r="P9" s="58"/>
      <c r="Q9" s="481">
        <f>IF(N9&lt;&gt;0,1,0)</f>
        <v>0</v>
      </c>
      <c r="R9" s="172">
        <f>IF($N9&lt;&gt;0,1,0)</f>
        <v>0</v>
      </c>
      <c r="S9" s="126"/>
      <c r="T9" s="126"/>
      <c r="U9" s="127"/>
      <c r="V9" s="127"/>
      <c r="W9" s="405"/>
      <c r="X9" s="173"/>
      <c r="Y9" s="126"/>
      <c r="Z9" s="121">
        <f>IF($N9&lt;&gt;0,"XXX",0)</f>
        <v>0</v>
      </c>
      <c r="AA9" s="126">
        <f t="shared" ref="AA9:AA21" si="2">IF($N9&lt;&gt;0,"XXX",0)</f>
        <v>0</v>
      </c>
      <c r="AB9" s="128"/>
      <c r="AC9" s="147"/>
      <c r="AD9" s="155">
        <v>23445</v>
      </c>
    </row>
    <row r="10" spans="2:30" s="23" customFormat="1" ht="30.9" customHeight="1" x14ac:dyDescent="0.3">
      <c r="B10" s="95" t="s">
        <v>32</v>
      </c>
      <c r="C10" s="665" t="s">
        <v>235</v>
      </c>
      <c r="D10" s="665"/>
      <c r="E10" s="665"/>
      <c r="F10" s="665"/>
      <c r="G10" s="665"/>
      <c r="H10" s="24"/>
      <c r="I10" s="24"/>
      <c r="J10" s="666" t="s">
        <v>236</v>
      </c>
      <c r="K10" s="665"/>
      <c r="L10" s="667"/>
      <c r="M10" s="17">
        <v>0</v>
      </c>
      <c r="N10" s="25">
        <f t="shared" si="0"/>
        <v>0</v>
      </c>
      <c r="O10" s="26">
        <f t="shared" si="1"/>
        <v>0</v>
      </c>
      <c r="P10" s="27"/>
      <c r="Q10" s="150">
        <f t="shared" ref="Q10:Q24" si="3">IF(N10&lt;&gt;0,1,0)</f>
        <v>0</v>
      </c>
      <c r="R10" s="122">
        <f t="shared" ref="R10" si="4">IF($N10&lt;&gt;0,1,0)</f>
        <v>0</v>
      </c>
      <c r="S10" s="121"/>
      <c r="T10" s="121"/>
      <c r="U10" s="123"/>
      <c r="V10" s="123"/>
      <c r="W10" s="405"/>
      <c r="X10" s="124"/>
      <c r="Y10" s="121"/>
      <c r="Z10" s="121">
        <f>IF($N10&lt;&gt;0,"XXX",0)</f>
        <v>0</v>
      </c>
      <c r="AA10" s="121">
        <f t="shared" si="2"/>
        <v>0</v>
      </c>
      <c r="AB10" s="125"/>
      <c r="AC10" s="148"/>
      <c r="AD10" s="156">
        <v>5879</v>
      </c>
    </row>
    <row r="11" spans="2:30" s="23" customFormat="1" ht="30.75" customHeight="1" x14ac:dyDescent="0.3">
      <c r="B11" s="95" t="s">
        <v>33</v>
      </c>
      <c r="C11" s="665" t="s">
        <v>237</v>
      </c>
      <c r="D11" s="665"/>
      <c r="E11" s="665"/>
      <c r="F11" s="665"/>
      <c r="G11" s="665"/>
      <c r="H11" s="24"/>
      <c r="I11" s="24"/>
      <c r="J11" s="666" t="s">
        <v>238</v>
      </c>
      <c r="K11" s="665"/>
      <c r="L11" s="667"/>
      <c r="M11" s="17">
        <v>0</v>
      </c>
      <c r="N11" s="25">
        <f t="shared" si="0"/>
        <v>0</v>
      </c>
      <c r="O11" s="26">
        <f t="shared" si="1"/>
        <v>0</v>
      </c>
      <c r="P11" s="27"/>
      <c r="Q11" s="150">
        <f t="shared" si="3"/>
        <v>0</v>
      </c>
      <c r="R11" s="122">
        <f>IF(N11&lt;&gt;0,1,0)</f>
        <v>0</v>
      </c>
      <c r="S11" s="121"/>
      <c r="T11" s="121"/>
      <c r="U11" s="123"/>
      <c r="V11" s="123"/>
      <c r="W11" s="405"/>
      <c r="X11" s="124"/>
      <c r="Y11" s="121"/>
      <c r="Z11" s="121">
        <f>IF($N11&lt;&gt;0,"XXX",0)</f>
        <v>0</v>
      </c>
      <c r="AA11" s="121">
        <f t="shared" si="2"/>
        <v>0</v>
      </c>
      <c r="AB11" s="125"/>
      <c r="AC11" s="148"/>
      <c r="AD11" s="156">
        <v>3390</v>
      </c>
    </row>
    <row r="12" spans="2:30" s="23" customFormat="1" ht="30.75" customHeight="1" x14ac:dyDescent="0.3">
      <c r="B12" s="95" t="s">
        <v>37</v>
      </c>
      <c r="C12" s="665" t="s">
        <v>46</v>
      </c>
      <c r="D12" s="665"/>
      <c r="E12" s="665"/>
      <c r="F12" s="665"/>
      <c r="G12" s="665"/>
      <c r="H12" s="24"/>
      <c r="I12" s="24"/>
      <c r="J12" s="666" t="s">
        <v>258</v>
      </c>
      <c r="K12" s="665"/>
      <c r="L12" s="667"/>
      <c r="M12" s="17">
        <v>0</v>
      </c>
      <c r="N12" s="25">
        <f t="shared" si="0"/>
        <v>0</v>
      </c>
      <c r="O12" s="26">
        <f t="shared" si="1"/>
        <v>0</v>
      </c>
      <c r="P12" s="27"/>
      <c r="Q12" s="150">
        <f t="shared" si="3"/>
        <v>0</v>
      </c>
      <c r="R12" s="122"/>
      <c r="S12" s="121"/>
      <c r="T12" s="121"/>
      <c r="U12" s="123">
        <f>IF(N12&lt;&gt;0,1,0)</f>
        <v>0</v>
      </c>
      <c r="V12" s="123"/>
      <c r="W12" s="405"/>
      <c r="X12" s="124"/>
      <c r="Y12" s="121"/>
      <c r="Z12" s="121">
        <f t="shared" ref="Z12:Z13" si="5">IF($N12&lt;&gt;0,"XXX",0)</f>
        <v>0</v>
      </c>
      <c r="AA12" s="121">
        <f t="shared" si="2"/>
        <v>0</v>
      </c>
      <c r="AB12" s="125"/>
      <c r="AC12" s="148"/>
      <c r="AD12" s="156">
        <v>9572</v>
      </c>
    </row>
    <row r="13" spans="2:30" s="23" customFormat="1" ht="30.75" customHeight="1" x14ac:dyDescent="0.3">
      <c r="B13" s="95" t="s">
        <v>65</v>
      </c>
      <c r="C13" s="673" t="s">
        <v>74</v>
      </c>
      <c r="D13" s="673"/>
      <c r="E13" s="673"/>
      <c r="F13" s="673"/>
      <c r="G13" s="673"/>
      <c r="H13" s="24"/>
      <c r="I13" s="24"/>
      <c r="J13" s="670" t="s">
        <v>259</v>
      </c>
      <c r="K13" s="671"/>
      <c r="L13" s="672"/>
      <c r="M13" s="17">
        <v>0</v>
      </c>
      <c r="N13" s="25">
        <f t="shared" si="0"/>
        <v>0</v>
      </c>
      <c r="O13" s="26">
        <f>AD13*N13</f>
        <v>0</v>
      </c>
      <c r="P13" s="27"/>
      <c r="Q13" s="150">
        <f t="shared" si="3"/>
        <v>0</v>
      </c>
      <c r="R13" s="122"/>
      <c r="S13" s="121"/>
      <c r="T13" s="121"/>
      <c r="U13" s="123">
        <f>IF(N13&lt;&gt;0,1,0)</f>
        <v>0</v>
      </c>
      <c r="V13" s="123"/>
      <c r="W13" s="405"/>
      <c r="X13" s="124"/>
      <c r="Y13" s="121"/>
      <c r="Z13" s="121">
        <f t="shared" si="5"/>
        <v>0</v>
      </c>
      <c r="AA13" s="121">
        <f t="shared" si="2"/>
        <v>0</v>
      </c>
      <c r="AB13" s="125"/>
      <c r="AC13" s="148"/>
      <c r="AD13" s="156">
        <v>9572</v>
      </c>
    </row>
    <row r="14" spans="2:30" s="23" customFormat="1" ht="30.75" customHeight="1" x14ac:dyDescent="0.3">
      <c r="B14" s="95" t="s">
        <v>67</v>
      </c>
      <c r="C14" s="673" t="s">
        <v>81</v>
      </c>
      <c r="D14" s="673"/>
      <c r="E14" s="673"/>
      <c r="F14" s="673"/>
      <c r="G14" s="673"/>
      <c r="H14" s="24"/>
      <c r="I14" s="24"/>
      <c r="J14" s="674" t="s">
        <v>269</v>
      </c>
      <c r="K14" s="673"/>
      <c r="L14" s="675"/>
      <c r="M14" s="17">
        <v>0</v>
      </c>
      <c r="N14" s="25">
        <f t="shared" si="0"/>
        <v>0</v>
      </c>
      <c r="O14" s="26">
        <f>AD14*N14</f>
        <v>0</v>
      </c>
      <c r="P14" s="27"/>
      <c r="Q14" s="150">
        <f t="shared" si="3"/>
        <v>0</v>
      </c>
      <c r="R14" s="122"/>
      <c r="S14" s="121">
        <f t="shared" ref="S14:S15" si="6">N14</f>
        <v>0</v>
      </c>
      <c r="T14" s="121">
        <f t="shared" ref="T14:T15" si="7">N14*0.85</f>
        <v>0</v>
      </c>
      <c r="U14" s="123"/>
      <c r="V14" s="123"/>
      <c r="W14" s="405"/>
      <c r="X14" s="124"/>
      <c r="Y14" s="121"/>
      <c r="Z14" s="121">
        <f>IF($N14&lt;&gt;0,"XXX",0)</f>
        <v>0</v>
      </c>
      <c r="AA14" s="121">
        <f t="shared" si="2"/>
        <v>0</v>
      </c>
      <c r="AB14" s="125"/>
      <c r="AC14" s="148"/>
      <c r="AD14" s="156">
        <v>1180</v>
      </c>
    </row>
    <row r="15" spans="2:30" s="23" customFormat="1" ht="30.75" customHeight="1" x14ac:dyDescent="0.3">
      <c r="B15" s="95" t="s">
        <v>240</v>
      </c>
      <c r="C15" s="673" t="s">
        <v>241</v>
      </c>
      <c r="D15" s="673"/>
      <c r="E15" s="673"/>
      <c r="F15" s="673"/>
      <c r="G15" s="673"/>
      <c r="H15" s="24"/>
      <c r="I15" s="24"/>
      <c r="J15" s="674" t="s">
        <v>270</v>
      </c>
      <c r="K15" s="673"/>
      <c r="L15" s="675"/>
      <c r="M15" s="17">
        <v>0</v>
      </c>
      <c r="N15" s="25">
        <f t="shared" si="0"/>
        <v>0</v>
      </c>
      <c r="O15" s="26">
        <f>AD15*N15</f>
        <v>0</v>
      </c>
      <c r="P15" s="27"/>
      <c r="Q15" s="150">
        <f t="shared" si="3"/>
        <v>0</v>
      </c>
      <c r="R15" s="122"/>
      <c r="S15" s="121">
        <f t="shared" si="6"/>
        <v>0</v>
      </c>
      <c r="T15" s="121">
        <f t="shared" si="7"/>
        <v>0</v>
      </c>
      <c r="U15" s="123"/>
      <c r="V15" s="123"/>
      <c r="W15" s="405"/>
      <c r="X15" s="124"/>
      <c r="Y15" s="121"/>
      <c r="Z15" s="121">
        <f>IF($N9&lt;&gt;0,"XXX",0)</f>
        <v>0</v>
      </c>
      <c r="AA15" s="121">
        <f t="shared" si="2"/>
        <v>0</v>
      </c>
      <c r="AB15" s="125"/>
      <c r="AC15" s="148"/>
      <c r="AD15" s="156">
        <v>2360</v>
      </c>
    </row>
    <row r="16" spans="2:30" s="23" customFormat="1" ht="30.9" customHeight="1" x14ac:dyDescent="0.3">
      <c r="B16" s="95" t="s">
        <v>38</v>
      </c>
      <c r="C16" s="665" t="s">
        <v>47</v>
      </c>
      <c r="D16" s="665"/>
      <c r="E16" s="665"/>
      <c r="F16" s="665"/>
      <c r="G16" s="665"/>
      <c r="H16" s="24"/>
      <c r="I16" s="24"/>
      <c r="J16" s="666" t="s">
        <v>165</v>
      </c>
      <c r="K16" s="665"/>
      <c r="L16" s="667"/>
      <c r="M16" s="17">
        <v>0</v>
      </c>
      <c r="N16" s="25">
        <f t="shared" si="0"/>
        <v>0</v>
      </c>
      <c r="O16" s="26">
        <f t="shared" si="1"/>
        <v>0</v>
      </c>
      <c r="P16" s="27"/>
      <c r="Q16" s="150">
        <f t="shared" si="3"/>
        <v>0</v>
      </c>
      <c r="R16" s="122"/>
      <c r="S16" s="121">
        <f>N16</f>
        <v>0</v>
      </c>
      <c r="T16" s="121">
        <f>N16*0.85</f>
        <v>0</v>
      </c>
      <c r="U16" s="123"/>
      <c r="V16" s="123"/>
      <c r="W16" s="405"/>
      <c r="X16" s="124"/>
      <c r="Y16" s="121"/>
      <c r="Z16" s="121"/>
      <c r="AA16" s="121"/>
      <c r="AB16" s="125">
        <f>S16</f>
        <v>0</v>
      </c>
      <c r="AC16" s="148"/>
      <c r="AD16" s="156">
        <v>3632</v>
      </c>
    </row>
    <row r="17" spans="2:30" s="23" customFormat="1" ht="30.9" customHeight="1" x14ac:dyDescent="0.3">
      <c r="B17" s="95" t="s">
        <v>39</v>
      </c>
      <c r="C17" s="665" t="s">
        <v>48</v>
      </c>
      <c r="D17" s="665"/>
      <c r="E17" s="665"/>
      <c r="F17" s="665"/>
      <c r="G17" s="665"/>
      <c r="H17" s="24"/>
      <c r="I17" s="24"/>
      <c r="J17" s="666" t="s">
        <v>155</v>
      </c>
      <c r="K17" s="665"/>
      <c r="L17" s="667"/>
      <c r="M17" s="17">
        <v>0</v>
      </c>
      <c r="N17" s="25">
        <f t="shared" si="0"/>
        <v>0</v>
      </c>
      <c r="O17" s="26">
        <f t="shared" si="1"/>
        <v>0</v>
      </c>
      <c r="P17" s="27"/>
      <c r="Q17" s="150">
        <f t="shared" si="3"/>
        <v>0</v>
      </c>
      <c r="R17" s="121"/>
      <c r="S17" s="121">
        <f>N17</f>
        <v>0</v>
      </c>
      <c r="T17" s="121">
        <f t="shared" ref="T17" si="8">N17*0.85</f>
        <v>0</v>
      </c>
      <c r="U17" s="123"/>
      <c r="V17" s="123"/>
      <c r="W17" s="405"/>
      <c r="X17" s="124"/>
      <c r="Y17" s="121"/>
      <c r="Z17" s="121"/>
      <c r="AA17" s="121"/>
      <c r="AB17" s="125">
        <f t="shared" ref="AB17:AB20" si="9">S17</f>
        <v>0</v>
      </c>
      <c r="AC17" s="148"/>
      <c r="AD17" s="156">
        <v>18160</v>
      </c>
    </row>
    <row r="18" spans="2:30" s="23" customFormat="1" ht="30.9" customHeight="1" x14ac:dyDescent="0.3">
      <c r="B18" s="95" t="s">
        <v>40</v>
      </c>
      <c r="C18" s="665" t="s">
        <v>49</v>
      </c>
      <c r="D18" s="665"/>
      <c r="E18" s="665"/>
      <c r="F18" s="665"/>
      <c r="G18" s="665"/>
      <c r="H18" s="24"/>
      <c r="I18" s="24"/>
      <c r="J18" s="666" t="s">
        <v>156</v>
      </c>
      <c r="K18" s="665"/>
      <c r="L18" s="667"/>
      <c r="M18" s="17">
        <v>0</v>
      </c>
      <c r="N18" s="25">
        <f t="shared" si="0"/>
        <v>0</v>
      </c>
      <c r="O18" s="26">
        <f t="shared" si="1"/>
        <v>0</v>
      </c>
      <c r="P18" s="27"/>
      <c r="Q18" s="150">
        <f t="shared" si="3"/>
        <v>0</v>
      </c>
      <c r="R18" s="121"/>
      <c r="S18" s="121">
        <f t="shared" ref="S18:S20" si="10">N18</f>
        <v>0</v>
      </c>
      <c r="T18" s="121">
        <f>N18*0.85</f>
        <v>0</v>
      </c>
      <c r="U18" s="123"/>
      <c r="V18" s="123"/>
      <c r="W18" s="405"/>
      <c r="X18" s="124"/>
      <c r="Y18" s="121"/>
      <c r="Z18" s="121"/>
      <c r="AA18" s="121"/>
      <c r="AB18" s="125">
        <f t="shared" si="9"/>
        <v>0</v>
      </c>
      <c r="AC18" s="148"/>
      <c r="AD18" s="156">
        <v>27240</v>
      </c>
    </row>
    <row r="19" spans="2:30" s="23" customFormat="1" ht="30.9" customHeight="1" x14ac:dyDescent="0.3">
      <c r="B19" s="95" t="s">
        <v>242</v>
      </c>
      <c r="C19" s="673" t="s">
        <v>243</v>
      </c>
      <c r="D19" s="673"/>
      <c r="E19" s="673"/>
      <c r="F19" s="673"/>
      <c r="G19" s="673"/>
      <c r="H19" s="24"/>
      <c r="I19" s="24"/>
      <c r="J19" s="666" t="s">
        <v>275</v>
      </c>
      <c r="K19" s="665"/>
      <c r="L19" s="667"/>
      <c r="M19" s="17">
        <v>0</v>
      </c>
      <c r="N19" s="25">
        <f t="shared" si="0"/>
        <v>0</v>
      </c>
      <c r="O19" s="26">
        <f>AD19*N19</f>
        <v>0</v>
      </c>
      <c r="P19" s="27"/>
      <c r="Q19" s="150">
        <f t="shared" si="3"/>
        <v>0</v>
      </c>
      <c r="R19" s="121"/>
      <c r="S19" s="121">
        <f t="shared" si="10"/>
        <v>0</v>
      </c>
      <c r="T19" s="121">
        <f>N19*0.85</f>
        <v>0</v>
      </c>
      <c r="U19" s="123"/>
      <c r="V19" s="123"/>
      <c r="W19" s="405"/>
      <c r="X19" s="124"/>
      <c r="Y19" s="121"/>
      <c r="Z19" s="121"/>
      <c r="AA19" s="121"/>
      <c r="AB19" s="125">
        <f t="shared" si="9"/>
        <v>0</v>
      </c>
      <c r="AC19" s="148"/>
      <c r="AD19" s="156">
        <v>1816</v>
      </c>
    </row>
    <row r="20" spans="2:30" s="23" customFormat="1" ht="30.9" customHeight="1" x14ac:dyDescent="0.3">
      <c r="B20" s="95" t="s">
        <v>41</v>
      </c>
      <c r="C20" s="665" t="s">
        <v>50</v>
      </c>
      <c r="D20" s="665"/>
      <c r="E20" s="665"/>
      <c r="F20" s="665"/>
      <c r="G20" s="665"/>
      <c r="H20" s="24"/>
      <c r="I20" s="24"/>
      <c r="J20" s="666" t="s">
        <v>54</v>
      </c>
      <c r="K20" s="665"/>
      <c r="L20" s="667"/>
      <c r="M20" s="162">
        <f>'Kalkulace ceny stáží'!D22</f>
        <v>0</v>
      </c>
      <c r="N20" s="25">
        <f t="shared" si="0"/>
        <v>0</v>
      </c>
      <c r="O20" s="26">
        <f>'Kalkulace ceny stáží'!O7</f>
        <v>0</v>
      </c>
      <c r="P20" s="27"/>
      <c r="Q20" s="150">
        <f t="shared" si="3"/>
        <v>0</v>
      </c>
      <c r="R20" s="121"/>
      <c r="S20" s="121">
        <f t="shared" si="10"/>
        <v>0</v>
      </c>
      <c r="T20" s="121">
        <f>N20*0.85</f>
        <v>0</v>
      </c>
      <c r="U20" s="123"/>
      <c r="V20" s="123"/>
      <c r="W20" s="405"/>
      <c r="X20" s="124"/>
      <c r="Y20" s="121"/>
      <c r="Z20" s="121"/>
      <c r="AA20" s="121"/>
      <c r="AB20" s="125">
        <f t="shared" si="9"/>
        <v>0</v>
      </c>
      <c r="AC20" s="148"/>
      <c r="AD20" s="157" t="s">
        <v>136</v>
      </c>
    </row>
    <row r="21" spans="2:30" s="23" customFormat="1" ht="30.9" hidden="1" customHeight="1" x14ac:dyDescent="0.3">
      <c r="B21" s="96" t="s">
        <v>34</v>
      </c>
      <c r="C21" s="118"/>
      <c r="D21" s="118"/>
      <c r="E21" s="118"/>
      <c r="F21" s="118"/>
      <c r="G21" s="118"/>
      <c r="H21" s="19"/>
      <c r="I21" s="19"/>
      <c r="J21" s="117"/>
      <c r="K21" s="118"/>
      <c r="L21" s="119"/>
      <c r="M21" s="28"/>
      <c r="N21" s="20"/>
      <c r="O21" s="21"/>
      <c r="P21" s="22"/>
      <c r="Q21" s="150">
        <f t="shared" si="3"/>
        <v>0</v>
      </c>
      <c r="R21" s="126"/>
      <c r="S21" s="126"/>
      <c r="T21" s="121">
        <f t="shared" ref="T21" si="11">N21</f>
        <v>0</v>
      </c>
      <c r="U21" s="127"/>
      <c r="V21" s="123">
        <f t="shared" ref="V21" si="12">IF($N21&lt;&gt;0,1,0)</f>
        <v>0</v>
      </c>
      <c r="W21" s="405"/>
      <c r="X21" s="124"/>
      <c r="Y21" s="121"/>
      <c r="Z21" s="121"/>
      <c r="AA21" s="121">
        <f t="shared" si="2"/>
        <v>0</v>
      </c>
      <c r="AB21" s="128"/>
      <c r="AC21" s="149"/>
      <c r="AD21" s="158"/>
    </row>
    <row r="22" spans="2:30" s="23" customFormat="1" ht="30.75" customHeight="1" x14ac:dyDescent="0.3">
      <c r="B22" s="95" t="s">
        <v>42</v>
      </c>
      <c r="C22" s="665" t="s">
        <v>51</v>
      </c>
      <c r="D22" s="665"/>
      <c r="E22" s="665"/>
      <c r="F22" s="665"/>
      <c r="G22" s="665"/>
      <c r="H22" s="24"/>
      <c r="I22" s="24"/>
      <c r="J22" s="666" t="s">
        <v>245</v>
      </c>
      <c r="K22" s="665"/>
      <c r="L22" s="667"/>
      <c r="M22" s="17">
        <v>0</v>
      </c>
      <c r="N22" s="25">
        <f t="shared" si="0"/>
        <v>0</v>
      </c>
      <c r="O22" s="26">
        <f>AD22*N22</f>
        <v>0</v>
      </c>
      <c r="P22" s="27"/>
      <c r="Q22" s="150">
        <f t="shared" si="3"/>
        <v>0</v>
      </c>
      <c r="R22" s="122"/>
      <c r="S22" s="122"/>
      <c r="T22" s="122"/>
      <c r="U22" s="123"/>
      <c r="V22" s="123">
        <f>M22*2</f>
        <v>0</v>
      </c>
      <c r="W22" s="405"/>
      <c r="X22" s="124"/>
      <c r="Y22" s="121"/>
      <c r="Z22" s="121"/>
      <c r="AA22" s="121"/>
      <c r="AB22" s="125"/>
      <c r="AC22" s="148"/>
      <c r="AD22" s="156">
        <v>8268</v>
      </c>
    </row>
    <row r="23" spans="2:30" s="23" customFormat="1" ht="30.9" customHeight="1" x14ac:dyDescent="0.3">
      <c r="B23" s="95" t="s">
        <v>43</v>
      </c>
      <c r="C23" s="665" t="s">
        <v>52</v>
      </c>
      <c r="D23" s="665"/>
      <c r="E23" s="665"/>
      <c r="F23" s="665"/>
      <c r="G23" s="665"/>
      <c r="H23" s="24"/>
      <c r="I23" s="24"/>
      <c r="J23" s="666" t="s">
        <v>246</v>
      </c>
      <c r="K23" s="665"/>
      <c r="L23" s="667"/>
      <c r="M23" s="17">
        <v>0</v>
      </c>
      <c r="N23" s="25">
        <f t="shared" si="0"/>
        <v>0</v>
      </c>
      <c r="O23" s="26">
        <f>AD23*N23</f>
        <v>0</v>
      </c>
      <c r="P23" s="27"/>
      <c r="Q23" s="150">
        <f t="shared" si="3"/>
        <v>0</v>
      </c>
      <c r="R23" s="122"/>
      <c r="S23" s="122"/>
      <c r="T23" s="122"/>
      <c r="U23" s="123"/>
      <c r="V23" s="123">
        <f>IF($N23&lt;&gt;0,N23,0)</f>
        <v>0</v>
      </c>
      <c r="W23" s="405"/>
      <c r="X23" s="124"/>
      <c r="Y23" s="121"/>
      <c r="Z23" s="121"/>
      <c r="AA23" s="121"/>
      <c r="AB23" s="125"/>
      <c r="AC23" s="148"/>
      <c r="AD23" s="156">
        <v>4134</v>
      </c>
    </row>
    <row r="24" spans="2:30" s="23" customFormat="1" ht="30.75" customHeight="1" thickBot="1" x14ac:dyDescent="0.35">
      <c r="B24" s="95" t="s">
        <v>44</v>
      </c>
      <c r="C24" s="665" t="s">
        <v>53</v>
      </c>
      <c r="D24" s="665"/>
      <c r="E24" s="665"/>
      <c r="F24" s="665"/>
      <c r="G24" s="665"/>
      <c r="H24" s="24"/>
      <c r="I24" s="24"/>
      <c r="J24" s="666" t="s">
        <v>247</v>
      </c>
      <c r="K24" s="665"/>
      <c r="L24" s="667"/>
      <c r="M24" s="17">
        <v>0</v>
      </c>
      <c r="N24" s="25">
        <f t="shared" si="0"/>
        <v>0</v>
      </c>
      <c r="O24" s="26">
        <f>AD24*N24</f>
        <v>0</v>
      </c>
      <c r="P24" s="27"/>
      <c r="Q24" s="473">
        <f t="shared" si="3"/>
        <v>0</v>
      </c>
      <c r="R24" s="474"/>
      <c r="S24" s="474"/>
      <c r="T24" s="474"/>
      <c r="U24" s="475"/>
      <c r="V24" s="475">
        <f>IF($N24&lt;&gt;0,N24,0)</f>
        <v>0</v>
      </c>
      <c r="W24" s="405"/>
      <c r="X24" s="476"/>
      <c r="Y24" s="477"/>
      <c r="Z24" s="477"/>
      <c r="AA24" s="477"/>
      <c r="AB24" s="478"/>
      <c r="AC24" s="148"/>
      <c r="AD24" s="156">
        <v>8268</v>
      </c>
    </row>
    <row r="25" spans="2:30" s="23" customFormat="1" ht="27" customHeight="1" thickBot="1" x14ac:dyDescent="0.35">
      <c r="B25" s="659" t="s">
        <v>4</v>
      </c>
      <c r="C25" s="660"/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47">
        <f>G5-O25</f>
        <v>500000</v>
      </c>
      <c r="O25" s="48">
        <f>SUM(O9:O24)</f>
        <v>0</v>
      </c>
      <c r="P25" s="49">
        <f>IF(SUM($V$9:$V$24)&lt;&gt;0,1,0)</f>
        <v>0</v>
      </c>
      <c r="Q25" s="479" t="s">
        <v>87</v>
      </c>
      <c r="R25" s="256" t="s">
        <v>88</v>
      </c>
      <c r="S25" s="256" t="s">
        <v>89</v>
      </c>
      <c r="T25" s="256" t="s">
        <v>139</v>
      </c>
      <c r="U25" s="258" t="s">
        <v>90</v>
      </c>
      <c r="V25" s="258" t="s">
        <v>138</v>
      </c>
      <c r="W25" s="256"/>
      <c r="X25" s="257" t="s">
        <v>91</v>
      </c>
      <c r="Y25" s="256" t="s">
        <v>92</v>
      </c>
      <c r="Z25" s="258" t="s">
        <v>93</v>
      </c>
      <c r="AA25" s="258" t="s">
        <v>94</v>
      </c>
      <c r="AB25" s="480" t="s">
        <v>214</v>
      </c>
      <c r="AC25" s="146"/>
      <c r="AD25" s="154" t="str">
        <f>IF(OR(O25&lt;F5,O25&gt;G5),"hodnota není v limitu","zbývá"&amp;" "&amp;$N$25)</f>
        <v>hodnota není v limitu</v>
      </c>
    </row>
    <row r="26" spans="2:30" s="23" customFormat="1" ht="30.75" customHeight="1" thickBot="1" x14ac:dyDescent="0.35">
      <c r="B26" s="61"/>
      <c r="C26" s="63"/>
      <c r="D26" s="63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5"/>
      <c r="P26" s="60"/>
      <c r="Q26" s="140" t="str">
        <f>IF(OR(Q9&lt;&gt;0,Q10&lt;&gt;0,Q11&lt;&gt;0,Q12&lt;&gt;0,Q16&lt;&gt;0,Q17&lt;&gt;Q18&lt;&gt;0,Q20&lt;&gt;0,Q22&lt;&gt;0,Q23&lt;&gt;0,Q24&lt;&gt;0),"1",0)</f>
        <v>1</v>
      </c>
      <c r="R26" s="141">
        <f>SUM(R9:R24)</f>
        <v>0</v>
      </c>
      <c r="S26" s="141">
        <f>SUM(S9:S24)</f>
        <v>0</v>
      </c>
      <c r="T26" s="141">
        <f>SUM(T9:T24)</f>
        <v>0</v>
      </c>
      <c r="U26" s="398">
        <f>SUM(U9:U24)</f>
        <v>0</v>
      </c>
      <c r="V26" s="482">
        <f>SUM(V9:V24)</f>
        <v>0</v>
      </c>
      <c r="W26" s="142"/>
      <c r="X26" s="399"/>
      <c r="Y26" s="142"/>
      <c r="Z26" s="142">
        <f>IF(OR(Z14&lt;&gt;0,Z15&lt;&gt;0),"XXX",0)</f>
        <v>0</v>
      </c>
      <c r="AA26" s="142">
        <f>IF(OR(AA9&lt;&gt;0,AA10&lt;&gt;0,AA11&lt;&gt;0,AA12&lt;&gt;0,AA16&lt;&gt;0,AA17&lt;&gt;0,AA18&lt;&gt;0,AA20&lt;&gt;0),"XXX",0)</f>
        <v>0</v>
      </c>
      <c r="AB26" s="483">
        <f>SUM(AB9:AB24)</f>
        <v>0</v>
      </c>
      <c r="AC26" s="151"/>
      <c r="AD26" s="143"/>
    </row>
    <row r="27" spans="2:30" s="23" customFormat="1" ht="19.5" customHeight="1" x14ac:dyDescent="0.3">
      <c r="B27" s="67" t="s">
        <v>6</v>
      </c>
      <c r="C27" s="62"/>
      <c r="D27" s="62"/>
      <c r="E27" s="68" t="e">
        <f>#REF!+#REF!+#REF!</f>
        <v>#REF!</v>
      </c>
      <c r="F27" s="63"/>
      <c r="G27" s="62"/>
      <c r="H27" s="62"/>
      <c r="I27" s="64"/>
      <c r="J27" s="62"/>
      <c r="K27" s="62"/>
      <c r="L27" s="62"/>
      <c r="M27" s="62"/>
      <c r="N27" s="62"/>
      <c r="O27" s="65"/>
      <c r="P27" s="62"/>
      <c r="Q27" s="62"/>
      <c r="R27" s="62"/>
      <c r="S27" s="62"/>
      <c r="T27" s="62"/>
      <c r="U27" s="62"/>
      <c r="V27" s="62"/>
      <c r="W27" s="401"/>
      <c r="X27" s="62"/>
      <c r="Y27" s="62"/>
      <c r="Z27" s="62"/>
      <c r="AA27" s="62"/>
      <c r="AB27" s="62"/>
      <c r="AC27" s="62"/>
      <c r="AD27" s="66"/>
    </row>
    <row r="28" spans="2:30" s="23" customFormat="1" ht="21" customHeight="1" x14ac:dyDescent="0.3">
      <c r="B28" s="687" t="s">
        <v>141</v>
      </c>
      <c r="C28" s="688"/>
      <c r="D28" s="688"/>
      <c r="E28" s="688"/>
      <c r="F28" s="688"/>
      <c r="G28" s="688"/>
      <c r="H28" s="688"/>
      <c r="I28" s="688"/>
      <c r="J28" s="688"/>
      <c r="K28" s="688"/>
      <c r="L28" s="688"/>
      <c r="M28" s="688"/>
      <c r="N28" s="688"/>
      <c r="O28" s="688"/>
      <c r="P28" s="688"/>
      <c r="Q28" s="688"/>
      <c r="R28" s="688"/>
      <c r="S28" s="688"/>
      <c r="T28" s="688"/>
      <c r="U28" s="688"/>
      <c r="V28" s="688"/>
      <c r="W28" s="688"/>
      <c r="X28" s="688"/>
      <c r="Y28" s="688"/>
      <c r="Z28" s="688"/>
      <c r="AA28" s="688"/>
      <c r="AB28" s="688"/>
      <c r="AC28" s="688"/>
      <c r="AD28" s="689"/>
    </row>
    <row r="29" spans="2:30" s="23" customFormat="1" ht="33" customHeight="1" x14ac:dyDescent="0.3">
      <c r="B29" s="488" t="s">
        <v>17</v>
      </c>
      <c r="C29" s="684" t="s">
        <v>96</v>
      </c>
      <c r="D29" s="685"/>
      <c r="E29" s="685"/>
      <c r="F29" s="685"/>
      <c r="G29" s="685"/>
      <c r="H29" s="685"/>
      <c r="I29" s="686"/>
      <c r="J29" s="69" t="s">
        <v>87</v>
      </c>
      <c r="K29" s="144">
        <v>1</v>
      </c>
      <c r="L29" s="690" t="s">
        <v>209</v>
      </c>
      <c r="M29" s="682"/>
      <c r="N29" s="682"/>
      <c r="O29" s="682"/>
      <c r="P29" s="682"/>
      <c r="Q29" s="682"/>
      <c r="R29" s="682"/>
      <c r="S29" s="682"/>
      <c r="T29" s="682"/>
      <c r="U29" s="682"/>
      <c r="V29" s="682"/>
      <c r="W29" s="682"/>
      <c r="X29" s="682"/>
      <c r="Y29" s="682"/>
      <c r="Z29" s="682"/>
      <c r="AA29" s="682"/>
      <c r="AB29" s="682"/>
      <c r="AC29" s="682"/>
      <c r="AD29" s="683"/>
    </row>
    <row r="30" spans="2:30" s="23" customFormat="1" ht="33" customHeight="1" x14ac:dyDescent="0.3">
      <c r="B30" s="692" t="s">
        <v>16</v>
      </c>
      <c r="C30" s="679" t="s">
        <v>0</v>
      </c>
      <c r="D30" s="680"/>
      <c r="E30" s="680"/>
      <c r="F30" s="680"/>
      <c r="G30" s="680"/>
      <c r="H30" s="680"/>
      <c r="I30" s="681"/>
      <c r="J30" s="69" t="s">
        <v>88</v>
      </c>
      <c r="K30" s="70">
        <f>ROUND(R26,2)</f>
        <v>0</v>
      </c>
      <c r="L30" s="676" t="s">
        <v>215</v>
      </c>
      <c r="M30" s="682"/>
      <c r="N30" s="682"/>
      <c r="O30" s="682"/>
      <c r="P30" s="682"/>
      <c r="Q30" s="682"/>
      <c r="R30" s="682"/>
      <c r="S30" s="682"/>
      <c r="T30" s="682"/>
      <c r="U30" s="682"/>
      <c r="V30" s="682"/>
      <c r="W30" s="682"/>
      <c r="X30" s="682"/>
      <c r="Y30" s="682"/>
      <c r="Z30" s="682"/>
      <c r="AA30" s="682"/>
      <c r="AB30" s="682"/>
      <c r="AC30" s="682"/>
      <c r="AD30" s="683"/>
    </row>
    <row r="31" spans="2:30" s="23" customFormat="1" ht="33" customHeight="1" x14ac:dyDescent="0.3">
      <c r="B31" s="693"/>
      <c r="C31" s="679" t="s">
        <v>97</v>
      </c>
      <c r="D31" s="680"/>
      <c r="E31" s="680"/>
      <c r="F31" s="680"/>
      <c r="G31" s="680"/>
      <c r="H31" s="680"/>
      <c r="I31" s="681"/>
      <c r="J31" s="69" t="s">
        <v>89</v>
      </c>
      <c r="K31" s="70">
        <f>ROUND(S26,2)</f>
        <v>0</v>
      </c>
      <c r="L31" s="676" t="s">
        <v>217</v>
      </c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7"/>
      <c r="AA31" s="677"/>
      <c r="AB31" s="677"/>
      <c r="AC31" s="677"/>
      <c r="AD31" s="678"/>
    </row>
    <row r="32" spans="2:30" s="23" customFormat="1" ht="33" customHeight="1" x14ac:dyDescent="0.3">
      <c r="B32" s="693"/>
      <c r="C32" s="679" t="s">
        <v>2</v>
      </c>
      <c r="D32" s="680"/>
      <c r="E32" s="680"/>
      <c r="F32" s="680"/>
      <c r="G32" s="680"/>
      <c r="H32" s="680"/>
      <c r="I32" s="681"/>
      <c r="J32" s="69" t="s">
        <v>139</v>
      </c>
      <c r="K32" s="70">
        <f>ROUND(T26,2)</f>
        <v>0</v>
      </c>
      <c r="L32" s="676" t="s">
        <v>226</v>
      </c>
      <c r="M32" s="677"/>
      <c r="N32" s="677"/>
      <c r="O32" s="677"/>
      <c r="P32" s="677"/>
      <c r="Q32" s="677"/>
      <c r="R32" s="677"/>
      <c r="S32" s="677"/>
      <c r="T32" s="677"/>
      <c r="U32" s="677"/>
      <c r="V32" s="677"/>
      <c r="W32" s="677"/>
      <c r="X32" s="677"/>
      <c r="Y32" s="677"/>
      <c r="Z32" s="677"/>
      <c r="AA32" s="677"/>
      <c r="AB32" s="677"/>
      <c r="AC32" s="677"/>
      <c r="AD32" s="678"/>
    </row>
    <row r="33" spans="2:42" s="23" customFormat="1" ht="33" customHeight="1" x14ac:dyDescent="0.3">
      <c r="B33" s="693"/>
      <c r="C33" s="679" t="s">
        <v>99</v>
      </c>
      <c r="D33" s="680"/>
      <c r="E33" s="680"/>
      <c r="F33" s="680"/>
      <c r="G33" s="680"/>
      <c r="H33" s="680"/>
      <c r="I33" s="681"/>
      <c r="J33" s="69" t="s">
        <v>90</v>
      </c>
      <c r="K33" s="70">
        <f>U26</f>
        <v>0</v>
      </c>
      <c r="L33" s="691" t="s">
        <v>30</v>
      </c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7"/>
      <c r="Y33" s="677"/>
      <c r="Z33" s="677"/>
      <c r="AA33" s="677"/>
      <c r="AB33" s="677"/>
      <c r="AC33" s="677"/>
      <c r="AD33" s="678"/>
    </row>
    <row r="34" spans="2:42" s="23" customFormat="1" ht="31.5" customHeight="1" x14ac:dyDescent="0.3">
      <c r="B34" s="707"/>
      <c r="C34" s="704" t="s">
        <v>100</v>
      </c>
      <c r="D34" s="705"/>
      <c r="E34" s="705"/>
      <c r="F34" s="705"/>
      <c r="G34" s="705"/>
      <c r="H34" s="705"/>
      <c r="I34" s="706"/>
      <c r="J34" s="69" t="s">
        <v>138</v>
      </c>
      <c r="K34" s="70">
        <f>V26</f>
        <v>0</v>
      </c>
      <c r="L34" s="691" t="s">
        <v>30</v>
      </c>
      <c r="M34" s="677"/>
      <c r="N34" s="677"/>
      <c r="O34" s="677"/>
      <c r="P34" s="677"/>
      <c r="Q34" s="677"/>
      <c r="R34" s="677"/>
      <c r="S34" s="677"/>
      <c r="T34" s="677"/>
      <c r="U34" s="677"/>
      <c r="V34" s="677"/>
      <c r="W34" s="677"/>
      <c r="X34" s="677"/>
      <c r="Y34" s="677"/>
      <c r="Z34" s="677"/>
      <c r="AA34" s="677"/>
      <c r="AB34" s="677"/>
      <c r="AC34" s="677"/>
      <c r="AD34" s="678"/>
    </row>
    <row r="35" spans="2:42" s="23" customFormat="1" ht="21" customHeight="1" x14ac:dyDescent="0.3">
      <c r="B35" s="687" t="s">
        <v>216</v>
      </c>
      <c r="C35" s="688"/>
      <c r="D35" s="688"/>
      <c r="E35" s="688"/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688"/>
      <c r="Z35" s="688"/>
      <c r="AA35" s="688"/>
      <c r="AB35" s="688"/>
      <c r="AC35" s="688"/>
      <c r="AD35" s="689"/>
    </row>
    <row r="36" spans="2:42" s="23" customFormat="1" ht="33" customHeight="1" x14ac:dyDescent="0.3">
      <c r="B36" s="692" t="s">
        <v>16</v>
      </c>
      <c r="C36" s="679" t="s">
        <v>101</v>
      </c>
      <c r="D36" s="680"/>
      <c r="E36" s="680"/>
      <c r="F36" s="680"/>
      <c r="G36" s="680"/>
      <c r="H36" s="680"/>
      <c r="I36" s="681"/>
      <c r="J36" s="69" t="s">
        <v>91</v>
      </c>
      <c r="K36" s="70">
        <v>0</v>
      </c>
      <c r="L36" s="676" t="s">
        <v>132</v>
      </c>
      <c r="M36" s="682"/>
      <c r="N36" s="682"/>
      <c r="O36" s="682"/>
      <c r="P36" s="682"/>
      <c r="Q36" s="682"/>
      <c r="R36" s="682"/>
      <c r="S36" s="682"/>
      <c r="T36" s="682"/>
      <c r="U36" s="682"/>
      <c r="V36" s="682"/>
      <c r="W36" s="682"/>
      <c r="X36" s="682"/>
      <c r="Y36" s="682"/>
      <c r="Z36" s="682"/>
      <c r="AA36" s="682"/>
      <c r="AB36" s="682"/>
      <c r="AC36" s="682"/>
      <c r="AD36" s="683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</row>
    <row r="37" spans="2:42" s="23" customFormat="1" ht="33" customHeight="1" x14ac:dyDescent="0.3">
      <c r="B37" s="693"/>
      <c r="C37" s="679" t="s">
        <v>102</v>
      </c>
      <c r="D37" s="680"/>
      <c r="E37" s="680"/>
      <c r="F37" s="680"/>
      <c r="G37" s="680"/>
      <c r="H37" s="680"/>
      <c r="I37" s="681"/>
      <c r="J37" s="69" t="s">
        <v>92</v>
      </c>
      <c r="K37" s="92">
        <f>K36</f>
        <v>0</v>
      </c>
      <c r="L37" s="691" t="s">
        <v>133</v>
      </c>
      <c r="M37" s="682"/>
      <c r="N37" s="682"/>
      <c r="O37" s="682"/>
      <c r="P37" s="682"/>
      <c r="Q37" s="682"/>
      <c r="R37" s="682"/>
      <c r="S37" s="682"/>
      <c r="T37" s="682"/>
      <c r="U37" s="682"/>
      <c r="V37" s="682"/>
      <c r="W37" s="682"/>
      <c r="X37" s="682"/>
      <c r="Y37" s="682"/>
      <c r="Z37" s="682"/>
      <c r="AA37" s="682"/>
      <c r="AB37" s="682"/>
      <c r="AC37" s="682"/>
      <c r="AD37" s="683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</row>
    <row r="38" spans="2:42" s="23" customFormat="1" ht="42.75" customHeight="1" x14ac:dyDescent="0.3">
      <c r="B38" s="693"/>
      <c r="C38" s="515" t="s">
        <v>103</v>
      </c>
      <c r="D38" s="513"/>
      <c r="E38" s="513"/>
      <c r="F38" s="513"/>
      <c r="G38" s="513"/>
      <c r="H38" s="513"/>
      <c r="I38" s="514"/>
      <c r="J38" s="69" t="s">
        <v>93</v>
      </c>
      <c r="K38" s="92">
        <f>IF(Z26="XXX","V žádosti uveďte počet dětí/žáků, kteří se zůčastní projektové výuky",0)</f>
        <v>0</v>
      </c>
      <c r="L38" s="701" t="s">
        <v>228</v>
      </c>
      <c r="M38" s="702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702"/>
      <c r="Z38" s="702"/>
      <c r="AA38" s="702"/>
      <c r="AB38" s="702"/>
      <c r="AC38" s="702"/>
      <c r="AD38" s="703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</row>
    <row r="39" spans="2:42" s="23" customFormat="1" ht="33" customHeight="1" x14ac:dyDescent="0.3">
      <c r="B39" s="693"/>
      <c r="C39" s="679" t="s">
        <v>137</v>
      </c>
      <c r="D39" s="680"/>
      <c r="E39" s="680"/>
      <c r="F39" s="680"/>
      <c r="G39" s="680"/>
      <c r="H39" s="680"/>
      <c r="I39" s="681"/>
      <c r="J39" s="69" t="s">
        <v>94</v>
      </c>
      <c r="K39" s="92">
        <f>IF(AA26="XXX","V žádosti uveďte počet podpořených dětí/žáků se SVP",0)</f>
        <v>0</v>
      </c>
      <c r="L39" s="676" t="s">
        <v>261</v>
      </c>
      <c r="M39" s="677"/>
      <c r="N39" s="677"/>
      <c r="O39" s="677"/>
      <c r="P39" s="677"/>
      <c r="Q39" s="677"/>
      <c r="R39" s="677"/>
      <c r="S39" s="677"/>
      <c r="T39" s="677"/>
      <c r="U39" s="677"/>
      <c r="V39" s="677"/>
      <c r="W39" s="677"/>
      <c r="X39" s="677"/>
      <c r="Y39" s="677"/>
      <c r="Z39" s="677"/>
      <c r="AA39" s="677"/>
      <c r="AB39" s="677"/>
      <c r="AC39" s="677"/>
      <c r="AD39" s="678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</row>
    <row r="40" spans="2:42" s="23" customFormat="1" ht="33" customHeight="1" thickBot="1" x14ac:dyDescent="0.35">
      <c r="B40" s="694"/>
      <c r="C40" s="695" t="s">
        <v>1</v>
      </c>
      <c r="D40" s="696"/>
      <c r="E40" s="696"/>
      <c r="F40" s="696"/>
      <c r="G40" s="696"/>
      <c r="H40" s="696"/>
      <c r="I40" s="697"/>
      <c r="J40" s="72" t="s">
        <v>214</v>
      </c>
      <c r="K40" s="73">
        <f>FLOOR(AB26,1)</f>
        <v>0</v>
      </c>
      <c r="L40" s="698" t="s">
        <v>263</v>
      </c>
      <c r="M40" s="699"/>
      <c r="N40" s="699"/>
      <c r="O40" s="699"/>
      <c r="P40" s="699"/>
      <c r="Q40" s="699"/>
      <c r="R40" s="699"/>
      <c r="S40" s="699"/>
      <c r="T40" s="699"/>
      <c r="U40" s="699"/>
      <c r="V40" s="699"/>
      <c r="W40" s="699"/>
      <c r="X40" s="699"/>
      <c r="Y40" s="699"/>
      <c r="Z40" s="699"/>
      <c r="AA40" s="699"/>
      <c r="AB40" s="699"/>
      <c r="AC40" s="699"/>
      <c r="AD40" s="700"/>
    </row>
    <row r="41" spans="2:42" s="23" customFormat="1" ht="15" customHeight="1" x14ac:dyDescent="0.3">
      <c r="B41" s="217"/>
      <c r="C41" s="218"/>
      <c r="D41" s="219"/>
      <c r="E41" s="220"/>
      <c r="F41" s="220"/>
      <c r="G41" s="219"/>
      <c r="H41" s="219"/>
      <c r="I41" s="219"/>
      <c r="J41" s="221"/>
      <c r="K41" s="221"/>
      <c r="L41" s="221"/>
      <c r="M41" s="219"/>
      <c r="N41" s="219"/>
      <c r="O41" s="222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23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</row>
    <row r="42" spans="2:42" s="23" customFormat="1" ht="27" hidden="1" customHeight="1" x14ac:dyDescent="0.3">
      <c r="B42" s="492" t="s">
        <v>222</v>
      </c>
      <c r="C42" s="493"/>
      <c r="D42" s="493"/>
      <c r="E42" s="493"/>
      <c r="F42" s="493"/>
      <c r="G42" s="493"/>
      <c r="H42" s="493"/>
      <c r="I42" s="494"/>
      <c r="J42" s="225" t="s">
        <v>142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6"/>
    </row>
    <row r="43" spans="2:42" s="23" customFormat="1" ht="26.25" hidden="1" customHeight="1" thickBot="1" x14ac:dyDescent="0.35">
      <c r="B43" s="495"/>
      <c r="C43" s="496"/>
      <c r="D43" s="496"/>
      <c r="E43" s="496"/>
      <c r="F43" s="496"/>
      <c r="G43" s="496"/>
      <c r="H43" s="496"/>
      <c r="I43" s="497"/>
      <c r="J43" s="226">
        <v>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6"/>
    </row>
    <row r="44" spans="2:42" s="23" customFormat="1" ht="15" customHeight="1" x14ac:dyDescent="0.3">
      <c r="B44" s="61"/>
      <c r="C44" s="62"/>
      <c r="D44" s="62"/>
      <c r="E44" s="62"/>
      <c r="F44" s="62"/>
      <c r="G44" s="62"/>
      <c r="H44" s="62"/>
      <c r="I44" s="64"/>
      <c r="J44" s="62"/>
      <c r="K44" s="62"/>
      <c r="L44" s="62"/>
      <c r="M44" s="62"/>
      <c r="N44" s="62"/>
      <c r="O44" s="65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6"/>
    </row>
    <row r="45" spans="2:42" ht="15" customHeight="1" thickBot="1" x14ac:dyDescent="0.4">
      <c r="B45" s="224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4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5"/>
    </row>
    <row r="46" spans="2:42" x14ac:dyDescent="0.35">
      <c r="W46" s="35"/>
    </row>
    <row r="47" spans="2:42" x14ac:dyDescent="0.35">
      <c r="W47" s="35"/>
    </row>
    <row r="48" spans="2:42" x14ac:dyDescent="0.35">
      <c r="W48" s="35"/>
    </row>
    <row r="49" spans="23:23" x14ac:dyDescent="0.35">
      <c r="W49" s="35"/>
    </row>
    <row r="50" spans="23:23" x14ac:dyDescent="0.35">
      <c r="W50" s="35"/>
    </row>
  </sheetData>
  <sheetProtection algorithmName="SHA-512" hashValue="vasbww56TlJHHqXazop75XEZfpRG57mRomUiIR0Q3naRSHMiCKn9qzL8YF+bNgxJJ5U30o/lgaQxro3uLM1FPg==" saltValue="hPme8gdmQ1JrhEvbswEXPw==" spinCount="100000" sheet="1" objects="1" scenarios="1"/>
  <customSheetViews>
    <customSheetView guid="{F09FFBF5-3979-442C-AB39-C5F53FA65885}" scale="70" showPageBreaks="1" fitToPage="1" printArea="1" hiddenRows="1" hiddenColumns="1">
      <selection activeCell="J13" sqref="J13:L13"/>
      <pageMargins left="0.31496062992125984" right="0.31496062992125984" top="0.39370078740157483" bottom="0.19685039370078741" header="0.31496062992125984" footer="0.31496062992125984"/>
      <pageSetup paperSize="9" scale="36" fitToHeight="0" orientation="landscape" r:id="rId1"/>
    </customSheetView>
    <customSheetView guid="{4F63E81F-60B6-400F-AE86-BE244C21740D}" scale="70" showPageBreaks="1" fitToPage="1" printArea="1" hiddenRows="1" hiddenColumns="1">
      <selection activeCell="AA14" sqref="AA14"/>
      <pageMargins left="0.31496062992125984" right="0.31496062992125984" top="0.39370078740157483" bottom="0.19685039370078741" header="0.31496062992125984" footer="0.31496062992125984"/>
      <pageSetup paperSize="9" scale="36" fitToHeight="0" orientation="landscape" r:id="rId2"/>
    </customSheetView>
  </customSheetViews>
  <mergeCells count="74">
    <mergeCell ref="L33:AD33"/>
    <mergeCell ref="L34:AD34"/>
    <mergeCell ref="B35:AD35"/>
    <mergeCell ref="B36:B40"/>
    <mergeCell ref="C36:I36"/>
    <mergeCell ref="L36:AD36"/>
    <mergeCell ref="C37:I37"/>
    <mergeCell ref="L37:AD37"/>
    <mergeCell ref="C39:I39"/>
    <mergeCell ref="L39:AD39"/>
    <mergeCell ref="C40:I40"/>
    <mergeCell ref="L40:AD40"/>
    <mergeCell ref="L38:AD38"/>
    <mergeCell ref="C33:I33"/>
    <mergeCell ref="C34:I34"/>
    <mergeCell ref="B30:B34"/>
    <mergeCell ref="C11:G11"/>
    <mergeCell ref="J11:L11"/>
    <mergeCell ref="C12:G12"/>
    <mergeCell ref="L32:AD32"/>
    <mergeCell ref="C32:I32"/>
    <mergeCell ref="L30:AD30"/>
    <mergeCell ref="C31:I31"/>
    <mergeCell ref="L31:AD31"/>
    <mergeCell ref="C29:I29"/>
    <mergeCell ref="B28:AD28"/>
    <mergeCell ref="L29:AD29"/>
    <mergeCell ref="C30:I30"/>
    <mergeCell ref="B25:M25"/>
    <mergeCell ref="C20:G20"/>
    <mergeCell ref="J20:L20"/>
    <mergeCell ref="C23:G23"/>
    <mergeCell ref="AD2:AD7"/>
    <mergeCell ref="C17:G17"/>
    <mergeCell ref="J17:L17"/>
    <mergeCell ref="C22:G22"/>
    <mergeCell ref="J22:L22"/>
    <mergeCell ref="J13:L13"/>
    <mergeCell ref="C13:G13"/>
    <mergeCell ref="C14:G14"/>
    <mergeCell ref="J14:L14"/>
    <mergeCell ref="C15:G15"/>
    <mergeCell ref="J15:L15"/>
    <mergeCell ref="C16:G16"/>
    <mergeCell ref="C18:G18"/>
    <mergeCell ref="J18:L18"/>
    <mergeCell ref="C19:G19"/>
    <mergeCell ref="J19:L19"/>
    <mergeCell ref="J23:L23"/>
    <mergeCell ref="C24:G24"/>
    <mergeCell ref="J24:L24"/>
    <mergeCell ref="J12:L12"/>
    <mergeCell ref="J16:L16"/>
    <mergeCell ref="B8:M8"/>
    <mergeCell ref="C9:G9"/>
    <mergeCell ref="J9:L9"/>
    <mergeCell ref="C10:G10"/>
    <mergeCell ref="J10:L10"/>
    <mergeCell ref="AB2:AB5"/>
    <mergeCell ref="B1:D1"/>
    <mergeCell ref="J2:L7"/>
    <mergeCell ref="M2:M7"/>
    <mergeCell ref="O2:O7"/>
    <mergeCell ref="Q2:Q5"/>
    <mergeCell ref="Y2:Y5"/>
    <mergeCell ref="Z2:Z5"/>
    <mergeCell ref="AA2:AA5"/>
    <mergeCell ref="C3:G3"/>
    <mergeCell ref="S2:S5"/>
    <mergeCell ref="T2:T5"/>
    <mergeCell ref="U2:U5"/>
    <mergeCell ref="V2:V5"/>
    <mergeCell ref="X2:X5"/>
    <mergeCell ref="R2:R5"/>
  </mergeCells>
  <conditionalFormatting sqref="J9:K9">
    <cfRule type="cellIs" dxfId="250" priority="42" operator="lessThan">
      <formula>0</formula>
    </cfRule>
    <cfRule type="cellIs" dxfId="249" priority="43" operator="between">
      <formula>1</formula>
      <formula>11</formula>
    </cfRule>
    <cfRule type="expression" dxfId="248" priority="45">
      <formula>#REF!=FALSE</formula>
    </cfRule>
  </conditionalFormatting>
  <conditionalFormatting sqref="R43 U43:W43 K43:L43">
    <cfRule type="cellIs" dxfId="247" priority="44" operator="greaterThan">
      <formula>0</formula>
    </cfRule>
  </conditionalFormatting>
  <conditionalFormatting sqref="J10:K10 J21:K21">
    <cfRule type="expression" dxfId="246" priority="38">
      <formula>#REF!=FALSE</formula>
    </cfRule>
    <cfRule type="cellIs" dxfId="245" priority="40" operator="lessThan">
      <formula>0</formula>
    </cfRule>
    <cfRule type="cellIs" dxfId="244" priority="41" operator="between">
      <formula>1</formula>
      <formula>11</formula>
    </cfRule>
  </conditionalFormatting>
  <conditionalFormatting sqref="M21">
    <cfRule type="expression" dxfId="243" priority="37">
      <formula>#REF!=FALSE</formula>
    </cfRule>
    <cfRule type="cellIs" dxfId="242" priority="39" operator="lessThan">
      <formula>0</formula>
    </cfRule>
  </conditionalFormatting>
  <conditionalFormatting sqref="O25 O8">
    <cfRule type="expression" dxfId="241" priority="48" stopIfTrue="1">
      <formula>$O$25&gt;$G$5</formula>
    </cfRule>
    <cfRule type="expression" dxfId="240" priority="49" stopIfTrue="1">
      <formula>$O$25&lt;$F$5</formula>
    </cfRule>
    <cfRule type="expression" dxfId="239" priority="50">
      <formula>$O$25&gt;((($G$5-$F$5)/10*9)+$F$5)</formula>
    </cfRule>
    <cfRule type="expression" dxfId="238" priority="51">
      <formula>$O$25&gt;$F$5</formula>
    </cfRule>
  </conditionalFormatting>
  <conditionalFormatting sqref="D5">
    <cfRule type="cellIs" dxfId="237" priority="46" stopIfTrue="1" operator="lessThan">
      <formula>0</formula>
    </cfRule>
    <cfRule type="cellIs" dxfId="236" priority="47" operator="greaterThan">
      <formula>2000</formula>
    </cfRule>
  </conditionalFormatting>
  <conditionalFormatting sqref="L42">
    <cfRule type="expression" dxfId="235" priority="52">
      <formula>$L$43&gt;0</formula>
    </cfRule>
  </conditionalFormatting>
  <conditionalFormatting sqref="K42">
    <cfRule type="expression" dxfId="234" priority="53">
      <formula>$K$43&gt;0</formula>
    </cfRule>
  </conditionalFormatting>
  <conditionalFormatting sqref="J11:K11">
    <cfRule type="expression" dxfId="233" priority="34">
      <formula>#REF!=FALSE</formula>
    </cfRule>
    <cfRule type="cellIs" dxfId="232" priority="35" operator="lessThan">
      <formula>0</formula>
    </cfRule>
    <cfRule type="cellIs" dxfId="231" priority="36" operator="between">
      <formula>1</formula>
      <formula>11</formula>
    </cfRule>
  </conditionalFormatting>
  <conditionalFormatting sqref="J12:K12 J13:J15">
    <cfRule type="expression" dxfId="230" priority="31">
      <formula>#REF!=FALSE</formula>
    </cfRule>
    <cfRule type="cellIs" dxfId="229" priority="32" operator="lessThan">
      <formula>0</formula>
    </cfRule>
    <cfRule type="cellIs" dxfId="228" priority="33" operator="between">
      <formula>1</formula>
      <formula>11</formula>
    </cfRule>
  </conditionalFormatting>
  <conditionalFormatting sqref="J16:K16">
    <cfRule type="expression" dxfId="227" priority="28">
      <formula>#REF!=FALSE</formula>
    </cfRule>
    <cfRule type="cellIs" dxfId="226" priority="29" operator="lessThan">
      <formula>0</formula>
    </cfRule>
    <cfRule type="cellIs" dxfId="225" priority="30" operator="between">
      <formula>1</formula>
      <formula>11</formula>
    </cfRule>
  </conditionalFormatting>
  <conditionalFormatting sqref="J17:K17">
    <cfRule type="expression" dxfId="224" priority="25">
      <formula>#REF!=FALSE</formula>
    </cfRule>
    <cfRule type="cellIs" dxfId="223" priority="26" operator="lessThan">
      <formula>0</formula>
    </cfRule>
    <cfRule type="cellIs" dxfId="222" priority="27" operator="between">
      <formula>1</formula>
      <formula>11</formula>
    </cfRule>
  </conditionalFormatting>
  <conditionalFormatting sqref="J20:K20">
    <cfRule type="expression" dxfId="221" priority="22">
      <formula>#REF!=FALSE</formula>
    </cfRule>
    <cfRule type="cellIs" dxfId="220" priority="23" operator="lessThan">
      <formula>0</formula>
    </cfRule>
    <cfRule type="cellIs" dxfId="219" priority="24" operator="between">
      <formula>1</formula>
      <formula>11</formula>
    </cfRule>
  </conditionalFormatting>
  <conditionalFormatting sqref="J22:K22">
    <cfRule type="expression" dxfId="218" priority="19">
      <formula>#REF!=FALSE</formula>
    </cfRule>
    <cfRule type="cellIs" dxfId="217" priority="20" operator="lessThan">
      <formula>0</formula>
    </cfRule>
    <cfRule type="cellIs" dxfId="216" priority="21" operator="between">
      <formula>1</formula>
      <formula>11</formula>
    </cfRule>
  </conditionalFormatting>
  <conditionalFormatting sqref="J23:K23">
    <cfRule type="expression" dxfId="215" priority="16">
      <formula>#REF!=FALSE</formula>
    </cfRule>
    <cfRule type="cellIs" dxfId="214" priority="17" operator="lessThan">
      <formula>0</formula>
    </cfRule>
    <cfRule type="cellIs" dxfId="213" priority="18" operator="between">
      <formula>1</formula>
      <formula>11</formula>
    </cfRule>
  </conditionalFormatting>
  <conditionalFormatting sqref="J18:K18">
    <cfRule type="expression" dxfId="212" priority="13">
      <formula>#REF!=FALSE</formula>
    </cfRule>
    <cfRule type="cellIs" dxfId="211" priority="14" operator="lessThan">
      <formula>0</formula>
    </cfRule>
    <cfRule type="cellIs" dxfId="210" priority="15" operator="between">
      <formula>1</formula>
      <formula>11</formula>
    </cfRule>
  </conditionalFormatting>
  <conditionalFormatting sqref="J24:K24">
    <cfRule type="expression" dxfId="209" priority="10">
      <formula>#REF!=FALSE</formula>
    </cfRule>
    <cfRule type="cellIs" dxfId="208" priority="11" operator="lessThan">
      <formula>0</formula>
    </cfRule>
    <cfRule type="cellIs" dxfId="207" priority="12" operator="between">
      <formula>1</formula>
      <formula>11</formula>
    </cfRule>
  </conditionalFormatting>
  <conditionalFormatting sqref="D5">
    <cfRule type="expression" dxfId="206" priority="54">
      <formula>$N$7=1</formula>
    </cfRule>
    <cfRule type="expression" dxfId="205" priority="55" stopIfTrue="1">
      <formula>#REF!=FALSE</formula>
    </cfRule>
  </conditionalFormatting>
  <conditionalFormatting sqref="M22">
    <cfRule type="expression" dxfId="204" priority="9">
      <formula>$M$22&lt;1</formula>
    </cfRule>
  </conditionalFormatting>
  <conditionalFormatting sqref="M23:M24">
    <cfRule type="expression" dxfId="203" priority="8">
      <formula>$M$23+$M$24&lt;1</formula>
    </cfRule>
  </conditionalFormatting>
  <conditionalFormatting sqref="J19:K19">
    <cfRule type="expression" dxfId="202" priority="2">
      <formula>#REF!=FALSE</formula>
    </cfRule>
    <cfRule type="cellIs" dxfId="201" priority="3" operator="lessThan">
      <formula>0</formula>
    </cfRule>
    <cfRule type="cellIs" dxfId="200" priority="4" operator="between">
      <formula>1</formula>
      <formula>11</formula>
    </cfRule>
  </conditionalFormatting>
  <conditionalFormatting sqref="M19">
    <cfRule type="expression" dxfId="199" priority="1">
      <formula>IF($M$19&lt;3,$M$19&gt;0)</formula>
    </cfRule>
  </conditionalFormatting>
  <dataValidations count="2">
    <dataValidation type="whole" allowBlank="1" showInputMessage="1" showErrorMessage="1" sqref="M20" xr:uid="{00000000-0002-0000-0100-000000000000}">
      <formula1>0</formula1>
      <formula2>99999</formula2>
    </dataValidation>
    <dataValidation type="whole" allowBlank="1" showInputMessage="1" showErrorMessage="1" sqref="M21:M24 M9:M19" xr:uid="{00000000-0002-0000-0100-000001000000}">
      <formula1>0</formula1>
      <formula2>999999</formula2>
    </dataValidation>
  </dataValidations>
  <hyperlinks>
    <hyperlink ref="B1:D1" location="'Hlavní strana'!A1" display="zpět na hlavní stranu" xr:uid="{00000000-0004-0000-0100-000000000000}"/>
  </hyperlinks>
  <pageMargins left="0.31496062992125984" right="0.31496062992125984" top="0.39370078740157483" bottom="0.19685039370078741" header="0.31496062992125984" footer="0.31496062992125984"/>
  <pageSetup paperSize="9" scale="36" fitToHeight="0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AP45"/>
  <sheetViews>
    <sheetView zoomScale="75" zoomScaleNormal="75" workbookViewId="0">
      <selection activeCell="C4" sqref="C4:G4"/>
    </sheetView>
  </sheetViews>
  <sheetFormatPr defaultColWidth="9.109375" defaultRowHeight="15" x14ac:dyDescent="0.35"/>
  <cols>
    <col min="1" max="1" width="3.44140625" style="35" customWidth="1"/>
    <col min="2" max="2" width="7.6640625" style="76" customWidth="1"/>
    <col min="3" max="3" width="14.6640625" style="36" customWidth="1"/>
    <col min="4" max="4" width="15.33203125" style="36" customWidth="1"/>
    <col min="5" max="5" width="15.44140625" style="36" customWidth="1"/>
    <col min="6" max="6" width="20" style="36" customWidth="1"/>
    <col min="7" max="7" width="21.33203125" style="36" customWidth="1"/>
    <col min="8" max="8" width="9.88671875" style="36" customWidth="1"/>
    <col min="9" max="9" width="3.44140625" style="36" customWidth="1"/>
    <col min="10" max="10" width="21.6640625" style="36" customWidth="1"/>
    <col min="11" max="11" width="29.5546875" style="36" customWidth="1"/>
    <col min="12" max="12" width="53.44140625" style="36" customWidth="1"/>
    <col min="13" max="13" width="22.109375" style="36" customWidth="1"/>
    <col min="14" max="14" width="0.88671875" style="36" hidden="1" customWidth="1"/>
    <col min="15" max="15" width="22" style="37" customWidth="1"/>
    <col min="16" max="16" width="6.33203125" style="36" hidden="1" customWidth="1"/>
    <col min="17" max="17" width="14.33203125" style="36" customWidth="1"/>
    <col min="18" max="18" width="15.44140625" style="36" customWidth="1"/>
    <col min="19" max="19" width="15.5546875" style="36" customWidth="1"/>
    <col min="20" max="20" width="17.5546875" style="36" customWidth="1"/>
    <col min="21" max="21" width="17.109375" style="36" customWidth="1"/>
    <col min="22" max="22" width="12.109375" style="36" customWidth="1"/>
    <col min="23" max="23" width="0.5546875" style="36" customWidth="1"/>
    <col min="24" max="24" width="11.6640625" style="36" customWidth="1"/>
    <col min="25" max="25" width="12.33203125" style="36" customWidth="1"/>
    <col min="26" max="26" width="12.5546875" style="36" customWidth="1"/>
    <col min="27" max="27" width="16.109375" style="36" customWidth="1"/>
    <col min="28" max="28" width="13.6640625" style="36" customWidth="1"/>
    <col min="29" max="29" width="1" style="35" customWidth="1"/>
    <col min="30" max="30" width="18.5546875" style="35" customWidth="1"/>
    <col min="31" max="32" width="9.109375" style="35" customWidth="1"/>
    <col min="33" max="16384" width="9.109375" style="35"/>
  </cols>
  <sheetData>
    <row r="1" spans="2:30" ht="15.6" thickBot="1" x14ac:dyDescent="0.4">
      <c r="B1" s="708" t="s">
        <v>28</v>
      </c>
      <c r="C1" s="709"/>
      <c r="D1" s="710"/>
      <c r="E1" s="35"/>
      <c r="F1" s="35"/>
      <c r="G1" s="35"/>
      <c r="H1" s="35"/>
    </row>
    <row r="2" spans="2:30" ht="20.25" customHeight="1" x14ac:dyDescent="0.45">
      <c r="B2" s="229"/>
      <c r="C2" s="230"/>
      <c r="D2" s="230"/>
      <c r="E2" s="230"/>
      <c r="F2" s="230"/>
      <c r="G2" s="230"/>
      <c r="H2" s="200"/>
      <c r="I2" s="200"/>
      <c r="J2" s="711" t="s">
        <v>264</v>
      </c>
      <c r="K2" s="712"/>
      <c r="L2" s="713"/>
      <c r="M2" s="717" t="s">
        <v>212</v>
      </c>
      <c r="N2" s="201"/>
      <c r="O2" s="719" t="s">
        <v>18</v>
      </c>
      <c r="P2" s="201"/>
      <c r="Q2" s="721" t="s">
        <v>96</v>
      </c>
      <c r="R2" s="725" t="s">
        <v>0</v>
      </c>
      <c r="S2" s="725" t="s">
        <v>97</v>
      </c>
      <c r="T2" s="725" t="s">
        <v>140</v>
      </c>
      <c r="U2" s="725" t="s">
        <v>99</v>
      </c>
      <c r="V2" s="725" t="s">
        <v>100</v>
      </c>
      <c r="W2" s="721"/>
      <c r="X2" s="725" t="s">
        <v>101</v>
      </c>
      <c r="Y2" s="725" t="s">
        <v>135</v>
      </c>
      <c r="Z2" s="725" t="s">
        <v>103</v>
      </c>
      <c r="AA2" s="725" t="s">
        <v>104</v>
      </c>
      <c r="AB2" s="728" t="s">
        <v>1</v>
      </c>
      <c r="AC2" s="201"/>
      <c r="AD2" s="731" t="s">
        <v>134</v>
      </c>
    </row>
    <row r="3" spans="2:30" ht="27.75" customHeight="1" x14ac:dyDescent="0.45">
      <c r="B3" s="228"/>
      <c r="C3" s="723"/>
      <c r="D3" s="723"/>
      <c r="E3" s="723"/>
      <c r="F3" s="723"/>
      <c r="G3" s="723"/>
      <c r="H3" s="516"/>
      <c r="I3" s="202"/>
      <c r="J3" s="714"/>
      <c r="K3" s="715"/>
      <c r="L3" s="716"/>
      <c r="M3" s="718"/>
      <c r="N3" s="203"/>
      <c r="O3" s="720"/>
      <c r="P3" s="203"/>
      <c r="Q3" s="722"/>
      <c r="R3" s="726"/>
      <c r="S3" s="726"/>
      <c r="T3" s="726"/>
      <c r="U3" s="726"/>
      <c r="V3" s="726"/>
      <c r="W3" s="722"/>
      <c r="X3" s="726"/>
      <c r="Y3" s="726"/>
      <c r="Z3" s="726"/>
      <c r="AA3" s="726"/>
      <c r="AB3" s="729"/>
      <c r="AC3" s="203"/>
      <c r="AD3" s="732"/>
    </row>
    <row r="4" spans="2:30" s="36" customFormat="1" ht="30.9" customHeight="1" x14ac:dyDescent="0.45">
      <c r="B4" s="196"/>
      <c r="C4" s="724" t="s">
        <v>144</v>
      </c>
      <c r="D4" s="724"/>
      <c r="E4" s="724"/>
      <c r="F4" s="724"/>
      <c r="G4" s="724"/>
      <c r="H4" s="202"/>
      <c r="I4" s="202"/>
      <c r="J4" s="714"/>
      <c r="K4" s="715"/>
      <c r="L4" s="716"/>
      <c r="M4" s="718"/>
      <c r="N4" s="203"/>
      <c r="O4" s="720"/>
      <c r="P4" s="204"/>
      <c r="Q4" s="722"/>
      <c r="R4" s="726"/>
      <c r="S4" s="726"/>
      <c r="T4" s="726"/>
      <c r="U4" s="726"/>
      <c r="V4" s="726"/>
      <c r="W4" s="722"/>
      <c r="X4" s="726"/>
      <c r="Y4" s="726"/>
      <c r="Z4" s="726"/>
      <c r="AA4" s="726"/>
      <c r="AB4" s="729"/>
      <c r="AC4" s="205"/>
      <c r="AD4" s="732"/>
    </row>
    <row r="5" spans="2:30" s="36" customFormat="1" ht="30.9" customHeight="1" x14ac:dyDescent="0.45">
      <c r="B5" s="228"/>
      <c r="C5" s="498"/>
      <c r="D5" s="40" t="s">
        <v>145</v>
      </c>
      <c r="E5" s="40" t="s">
        <v>21</v>
      </c>
      <c r="F5" s="40" t="s">
        <v>12</v>
      </c>
      <c r="G5" s="40" t="s">
        <v>13</v>
      </c>
      <c r="H5" s="202"/>
      <c r="I5" s="202"/>
      <c r="J5" s="714"/>
      <c r="K5" s="715"/>
      <c r="L5" s="716"/>
      <c r="M5" s="718"/>
      <c r="N5" s="203"/>
      <c r="O5" s="720"/>
      <c r="P5" s="204"/>
      <c r="Q5" s="722"/>
      <c r="R5" s="727"/>
      <c r="S5" s="727"/>
      <c r="T5" s="727"/>
      <c r="U5" s="727"/>
      <c r="V5" s="727"/>
      <c r="W5" s="733"/>
      <c r="X5" s="727"/>
      <c r="Y5" s="727"/>
      <c r="Z5" s="727"/>
      <c r="AA5" s="727"/>
      <c r="AB5" s="730"/>
      <c r="AC5" s="205"/>
      <c r="AD5" s="732"/>
    </row>
    <row r="6" spans="2:30" s="46" customFormat="1" ht="30.9" customHeight="1" x14ac:dyDescent="0.3">
      <c r="B6" s="196"/>
      <c r="C6" s="43" t="s">
        <v>146</v>
      </c>
      <c r="D6" s="13">
        <v>0</v>
      </c>
      <c r="E6" s="245" t="s">
        <v>22</v>
      </c>
      <c r="F6" s="44">
        <f>100000</f>
        <v>100000</v>
      </c>
      <c r="G6" s="44">
        <f>500000+D6*3000</f>
        <v>500000</v>
      </c>
      <c r="H6" s="197"/>
      <c r="I6" s="197"/>
      <c r="J6" s="714"/>
      <c r="K6" s="715"/>
      <c r="L6" s="716"/>
      <c r="M6" s="718"/>
      <c r="N6" s="206"/>
      <c r="O6" s="720"/>
      <c r="P6" s="207"/>
      <c r="Q6" s="208" t="s">
        <v>98</v>
      </c>
      <c r="R6" s="209" t="s">
        <v>3</v>
      </c>
      <c r="S6" s="210"/>
      <c r="T6" s="210"/>
      <c r="U6" s="210"/>
      <c r="V6" s="212"/>
      <c r="W6" s="211"/>
      <c r="X6" s="210"/>
      <c r="Y6" s="210"/>
      <c r="Z6" s="210"/>
      <c r="AA6" s="213"/>
      <c r="AB6" s="214"/>
      <c r="AC6" s="215"/>
      <c r="AD6" s="732"/>
    </row>
    <row r="7" spans="2:30" s="46" customFormat="1" ht="21" customHeight="1" thickBot="1" x14ac:dyDescent="0.35">
      <c r="B7" s="196"/>
      <c r="C7" s="197"/>
      <c r="D7" s="198"/>
      <c r="E7" s="197"/>
      <c r="F7" s="197"/>
      <c r="G7" s="197"/>
      <c r="H7" s="199"/>
      <c r="I7" s="197"/>
      <c r="J7" s="714"/>
      <c r="K7" s="715"/>
      <c r="L7" s="716"/>
      <c r="M7" s="718"/>
      <c r="N7" s="206">
        <f>IF((D5=0),IF(#REF!&gt;0,1,0),0)</f>
        <v>0</v>
      </c>
      <c r="O7" s="720"/>
      <c r="P7" s="207"/>
      <c r="Q7" s="207"/>
      <c r="R7" s="207"/>
      <c r="S7" s="207"/>
      <c r="T7" s="207"/>
      <c r="U7" s="207"/>
      <c r="V7" s="207"/>
      <c r="W7" s="216"/>
      <c r="X7" s="207"/>
      <c r="Y7" s="207"/>
      <c r="Z7" s="207"/>
      <c r="AA7" s="207"/>
      <c r="AB7" s="207"/>
      <c r="AC7" s="215"/>
      <c r="AD7" s="732"/>
    </row>
    <row r="8" spans="2:30" s="23" customFormat="1" ht="27" customHeight="1" thickBot="1" x14ac:dyDescent="0.35">
      <c r="B8" s="734" t="s">
        <v>151</v>
      </c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5"/>
      <c r="N8" s="51"/>
      <c r="O8" s="52">
        <f>O28</f>
        <v>0</v>
      </c>
      <c r="P8" s="53">
        <f>IF(SUM($V$9:$V$27)&lt;&gt;0,1,0)</f>
        <v>0</v>
      </c>
      <c r="Q8" s="246" t="s">
        <v>87</v>
      </c>
      <c r="R8" s="247" t="s">
        <v>88</v>
      </c>
      <c r="S8" s="247" t="s">
        <v>89</v>
      </c>
      <c r="T8" s="247" t="s">
        <v>139</v>
      </c>
      <c r="U8" s="248" t="s">
        <v>90</v>
      </c>
      <c r="V8" s="249" t="s">
        <v>138</v>
      </c>
      <c r="W8" s="249"/>
      <c r="X8" s="249" t="s">
        <v>91</v>
      </c>
      <c r="Y8" s="249" t="s">
        <v>92</v>
      </c>
      <c r="Z8" s="249" t="s">
        <v>93</v>
      </c>
      <c r="AA8" s="407" t="s">
        <v>94</v>
      </c>
      <c r="AB8" s="250" t="s">
        <v>214</v>
      </c>
      <c r="AC8" s="145"/>
      <c r="AD8" s="55" t="str">
        <f>AD28</f>
        <v>hodnota není v limitu</v>
      </c>
    </row>
    <row r="9" spans="2:30" s="23" customFormat="1" ht="30.9" customHeight="1" x14ac:dyDescent="0.3">
      <c r="B9" s="97" t="s">
        <v>31</v>
      </c>
      <c r="C9" s="736" t="s">
        <v>35</v>
      </c>
      <c r="D9" s="736"/>
      <c r="E9" s="736"/>
      <c r="F9" s="736"/>
      <c r="G9" s="736"/>
      <c r="H9" s="31"/>
      <c r="I9" s="31"/>
      <c r="J9" s="737" t="s">
        <v>262</v>
      </c>
      <c r="K9" s="736"/>
      <c r="L9" s="738"/>
      <c r="M9" s="17">
        <v>0</v>
      </c>
      <c r="N9" s="25">
        <f t="shared" ref="N9:N20" si="0">IF(ISNUMBER(M9),M9,0)</f>
        <v>0</v>
      </c>
      <c r="O9" s="32">
        <f t="shared" ref="O9:O20" si="1">AD9*N9</f>
        <v>0</v>
      </c>
      <c r="P9" s="33"/>
      <c r="Q9" s="134">
        <f>IF(N10&lt;&gt;0,1,0)</f>
        <v>0</v>
      </c>
      <c r="R9" s="135">
        <f>IF(N9&lt;&gt;0,1,0)</f>
        <v>0</v>
      </c>
      <c r="S9" s="135"/>
      <c r="T9" s="135"/>
      <c r="U9" s="136"/>
      <c r="V9" s="137"/>
      <c r="W9" s="137"/>
      <c r="X9" s="137"/>
      <c r="Y9" s="137"/>
      <c r="Z9" s="131">
        <f t="shared" ref="Z9:Z14" si="2">IF($N9&lt;&gt;0,"XXX",0)</f>
        <v>0</v>
      </c>
      <c r="AA9" s="137">
        <f t="shared" ref="Z9:AA18" si="3">IF($N9&lt;&gt;0,"XXX",0)</f>
        <v>0</v>
      </c>
      <c r="AB9" s="139"/>
      <c r="AC9" s="33"/>
      <c r="AD9" s="59">
        <v>23445</v>
      </c>
    </row>
    <row r="10" spans="2:30" s="23" customFormat="1" ht="30.9" customHeight="1" x14ac:dyDescent="0.3">
      <c r="B10" s="97" t="s">
        <v>32</v>
      </c>
      <c r="C10" s="736" t="s">
        <v>235</v>
      </c>
      <c r="D10" s="736"/>
      <c r="E10" s="736"/>
      <c r="F10" s="736"/>
      <c r="G10" s="736"/>
      <c r="H10" s="31"/>
      <c r="I10" s="31"/>
      <c r="J10" s="737" t="s">
        <v>236</v>
      </c>
      <c r="K10" s="736"/>
      <c r="L10" s="738"/>
      <c r="M10" s="17">
        <v>0</v>
      </c>
      <c r="N10" s="25">
        <f t="shared" si="0"/>
        <v>0</v>
      </c>
      <c r="O10" s="32">
        <f t="shared" si="1"/>
        <v>0</v>
      </c>
      <c r="P10" s="33"/>
      <c r="Q10" s="134">
        <f t="shared" ref="Q10:Q27" si="4">IF(N10&lt;&gt;0,1,0)</f>
        <v>0</v>
      </c>
      <c r="R10" s="129">
        <f t="shared" ref="R10:R11" si="5">IF(N10&lt;&gt;0,1,0)</f>
        <v>0</v>
      </c>
      <c r="S10" s="129"/>
      <c r="T10" s="129"/>
      <c r="U10" s="130"/>
      <c r="V10" s="131"/>
      <c r="W10" s="131"/>
      <c r="X10" s="131"/>
      <c r="Y10" s="131"/>
      <c r="Z10" s="131">
        <f t="shared" si="2"/>
        <v>0</v>
      </c>
      <c r="AA10" s="131">
        <f t="shared" si="3"/>
        <v>0</v>
      </c>
      <c r="AB10" s="133"/>
      <c r="AC10" s="33"/>
      <c r="AD10" s="34">
        <v>5879</v>
      </c>
    </row>
    <row r="11" spans="2:30" s="23" customFormat="1" ht="30.9" customHeight="1" x14ac:dyDescent="0.3">
      <c r="B11" s="97" t="s">
        <v>33</v>
      </c>
      <c r="C11" s="736" t="s">
        <v>237</v>
      </c>
      <c r="D11" s="736"/>
      <c r="E11" s="736"/>
      <c r="F11" s="736"/>
      <c r="G11" s="736"/>
      <c r="H11" s="31"/>
      <c r="I11" s="31"/>
      <c r="J11" s="737" t="s">
        <v>238</v>
      </c>
      <c r="K11" s="736"/>
      <c r="L11" s="738"/>
      <c r="M11" s="17">
        <v>0</v>
      </c>
      <c r="N11" s="25">
        <f t="shared" si="0"/>
        <v>0</v>
      </c>
      <c r="O11" s="32">
        <f t="shared" si="1"/>
        <v>0</v>
      </c>
      <c r="P11" s="33"/>
      <c r="Q11" s="134">
        <f t="shared" si="4"/>
        <v>0</v>
      </c>
      <c r="R11" s="129">
        <f t="shared" si="5"/>
        <v>0</v>
      </c>
      <c r="S11" s="129"/>
      <c r="T11" s="129"/>
      <c r="U11" s="130"/>
      <c r="V11" s="131"/>
      <c r="W11" s="131"/>
      <c r="X11" s="131"/>
      <c r="Y11" s="131"/>
      <c r="Z11" s="131">
        <f t="shared" si="2"/>
        <v>0</v>
      </c>
      <c r="AA11" s="131">
        <f t="shared" si="3"/>
        <v>0</v>
      </c>
      <c r="AB11" s="133"/>
      <c r="AC11" s="33"/>
      <c r="AD11" s="34">
        <v>3390</v>
      </c>
    </row>
    <row r="12" spans="2:30" s="23" customFormat="1" ht="30.9" customHeight="1" x14ac:dyDescent="0.3">
      <c r="B12" s="98" t="s">
        <v>64</v>
      </c>
      <c r="C12" s="736" t="s">
        <v>72</v>
      </c>
      <c r="D12" s="736"/>
      <c r="E12" s="736"/>
      <c r="F12" s="736"/>
      <c r="G12" s="736"/>
      <c r="H12" s="31"/>
      <c r="I12" s="31"/>
      <c r="J12" s="737" t="s">
        <v>248</v>
      </c>
      <c r="K12" s="736"/>
      <c r="L12" s="738"/>
      <c r="M12" s="17">
        <v>0</v>
      </c>
      <c r="N12" s="25">
        <f t="shared" si="0"/>
        <v>0</v>
      </c>
      <c r="O12" s="32">
        <f t="shared" si="1"/>
        <v>0</v>
      </c>
      <c r="P12" s="33"/>
      <c r="Q12" s="134">
        <f>IF(N12&lt;&gt;0,1,0)</f>
        <v>0</v>
      </c>
      <c r="R12" s="129"/>
      <c r="S12" s="129"/>
      <c r="T12" s="129"/>
      <c r="U12" s="130">
        <f>IF(N12&lt;&gt;0,1,0)</f>
        <v>0</v>
      </c>
      <c r="V12" s="131"/>
      <c r="W12" s="131"/>
      <c r="X12" s="131"/>
      <c r="Y12" s="131"/>
      <c r="Z12" s="131">
        <f t="shared" si="2"/>
        <v>0</v>
      </c>
      <c r="AA12" s="131">
        <f t="shared" si="3"/>
        <v>0</v>
      </c>
      <c r="AB12" s="133"/>
      <c r="AC12" s="33"/>
      <c r="AD12" s="34">
        <v>47860</v>
      </c>
    </row>
    <row r="13" spans="2:30" s="23" customFormat="1" ht="30.9" customHeight="1" x14ac:dyDescent="0.3">
      <c r="B13" s="98" t="s">
        <v>65</v>
      </c>
      <c r="C13" s="736" t="s">
        <v>74</v>
      </c>
      <c r="D13" s="736"/>
      <c r="E13" s="736"/>
      <c r="F13" s="736"/>
      <c r="G13" s="736"/>
      <c r="H13" s="31"/>
      <c r="I13" s="31"/>
      <c r="J13" s="737" t="s">
        <v>239</v>
      </c>
      <c r="K13" s="736"/>
      <c r="L13" s="738"/>
      <c r="M13" s="17">
        <v>0</v>
      </c>
      <c r="N13" s="25">
        <f t="shared" si="0"/>
        <v>0</v>
      </c>
      <c r="O13" s="32">
        <f t="shared" si="1"/>
        <v>0</v>
      </c>
      <c r="P13" s="33"/>
      <c r="Q13" s="134">
        <f t="shared" si="4"/>
        <v>0</v>
      </c>
      <c r="R13" s="129"/>
      <c r="S13" s="129"/>
      <c r="T13" s="129"/>
      <c r="U13" s="130">
        <f t="shared" ref="U13:U14" si="6">IF(N13&lt;&gt;0,1,0)</f>
        <v>0</v>
      </c>
      <c r="V13" s="131"/>
      <c r="W13" s="131"/>
      <c r="X13" s="131"/>
      <c r="Y13" s="131"/>
      <c r="Z13" s="131">
        <f t="shared" si="2"/>
        <v>0</v>
      </c>
      <c r="AA13" s="131">
        <f t="shared" si="3"/>
        <v>0</v>
      </c>
      <c r="AB13" s="133"/>
      <c r="AC13" s="33"/>
      <c r="AD13" s="34">
        <v>9572</v>
      </c>
    </row>
    <row r="14" spans="2:30" s="23" customFormat="1" ht="30.9" customHeight="1" x14ac:dyDescent="0.3">
      <c r="B14" s="98" t="s">
        <v>66</v>
      </c>
      <c r="C14" s="736" t="s">
        <v>75</v>
      </c>
      <c r="D14" s="736"/>
      <c r="E14" s="736"/>
      <c r="F14" s="736"/>
      <c r="G14" s="736"/>
      <c r="H14" s="31"/>
      <c r="I14" s="31"/>
      <c r="J14" s="737" t="s">
        <v>76</v>
      </c>
      <c r="K14" s="736"/>
      <c r="L14" s="738"/>
      <c r="M14" s="17">
        <v>0</v>
      </c>
      <c r="N14" s="25">
        <f t="shared" si="0"/>
        <v>0</v>
      </c>
      <c r="O14" s="32">
        <f t="shared" si="1"/>
        <v>0</v>
      </c>
      <c r="P14" s="33"/>
      <c r="Q14" s="134">
        <f t="shared" si="4"/>
        <v>0</v>
      </c>
      <c r="R14" s="129"/>
      <c r="S14" s="129"/>
      <c r="T14" s="129"/>
      <c r="U14" s="130">
        <f t="shared" si="6"/>
        <v>0</v>
      </c>
      <c r="V14" s="131"/>
      <c r="W14" s="131"/>
      <c r="X14" s="131"/>
      <c r="Y14" s="131"/>
      <c r="Z14" s="131">
        <f t="shared" si="2"/>
        <v>0</v>
      </c>
      <c r="AA14" s="131">
        <f t="shared" si="3"/>
        <v>0</v>
      </c>
      <c r="AB14" s="133"/>
      <c r="AC14" s="33"/>
      <c r="AD14" s="34">
        <v>9572</v>
      </c>
    </row>
    <row r="15" spans="2:30" s="23" customFormat="1" ht="30.9" customHeight="1" x14ac:dyDescent="0.3">
      <c r="B15" s="98" t="s">
        <v>67</v>
      </c>
      <c r="C15" s="736" t="s">
        <v>81</v>
      </c>
      <c r="D15" s="736"/>
      <c r="E15" s="736"/>
      <c r="F15" s="736"/>
      <c r="G15" s="736"/>
      <c r="H15" s="31"/>
      <c r="I15" s="31"/>
      <c r="J15" s="737" t="s">
        <v>249</v>
      </c>
      <c r="K15" s="736"/>
      <c r="L15" s="738"/>
      <c r="M15" s="17">
        <v>0</v>
      </c>
      <c r="N15" s="25">
        <f t="shared" si="0"/>
        <v>0</v>
      </c>
      <c r="O15" s="32">
        <f t="shared" si="1"/>
        <v>0</v>
      </c>
      <c r="P15" s="33"/>
      <c r="Q15" s="134">
        <f t="shared" si="4"/>
        <v>0</v>
      </c>
      <c r="R15" s="129"/>
      <c r="S15" s="129">
        <f>N15</f>
        <v>0</v>
      </c>
      <c r="T15" s="129">
        <f>N15*0.85</f>
        <v>0</v>
      </c>
      <c r="U15" s="130"/>
      <c r="V15" s="131"/>
      <c r="W15" s="131"/>
      <c r="X15" s="131"/>
      <c r="Y15" s="131"/>
      <c r="Z15" s="131">
        <f>IF($N15&lt;&gt;0,"XXX",0)</f>
        <v>0</v>
      </c>
      <c r="AA15" s="131">
        <f t="shared" si="3"/>
        <v>0</v>
      </c>
      <c r="AB15" s="133"/>
      <c r="AC15" s="33"/>
      <c r="AD15" s="34">
        <v>1180</v>
      </c>
    </row>
    <row r="16" spans="2:30" s="23" customFormat="1" ht="30.9" customHeight="1" x14ac:dyDescent="0.3">
      <c r="B16" s="98" t="s">
        <v>68</v>
      </c>
      <c r="C16" s="736" t="s">
        <v>219</v>
      </c>
      <c r="D16" s="736"/>
      <c r="E16" s="736"/>
      <c r="F16" s="736"/>
      <c r="G16" s="736"/>
      <c r="H16" s="31"/>
      <c r="I16" s="31"/>
      <c r="J16" s="737" t="s">
        <v>271</v>
      </c>
      <c r="K16" s="736"/>
      <c r="L16" s="738"/>
      <c r="M16" s="17">
        <v>0</v>
      </c>
      <c r="N16" s="25">
        <f t="shared" si="0"/>
        <v>0</v>
      </c>
      <c r="O16" s="32">
        <f t="shared" si="1"/>
        <v>0</v>
      </c>
      <c r="P16" s="33"/>
      <c r="Q16" s="134">
        <f t="shared" si="4"/>
        <v>0</v>
      </c>
      <c r="R16" s="129"/>
      <c r="S16" s="129">
        <f t="shared" ref="S16:S18" si="7">N16</f>
        <v>0</v>
      </c>
      <c r="T16" s="129">
        <f t="shared" ref="T16:T22" si="8">N16*0.85</f>
        <v>0</v>
      </c>
      <c r="U16" s="130"/>
      <c r="V16" s="131"/>
      <c r="W16" s="131"/>
      <c r="X16" s="131"/>
      <c r="Y16" s="131"/>
      <c r="Z16" s="131">
        <f t="shared" si="3"/>
        <v>0</v>
      </c>
      <c r="AA16" s="131">
        <f t="shared" si="3"/>
        <v>0</v>
      </c>
      <c r="AB16" s="133"/>
      <c r="AC16" s="33"/>
      <c r="AD16" s="34">
        <v>4720</v>
      </c>
    </row>
    <row r="17" spans="2:30" s="23" customFormat="1" ht="30.9" customHeight="1" x14ac:dyDescent="0.3">
      <c r="B17" s="98" t="s">
        <v>69</v>
      </c>
      <c r="C17" s="736" t="s">
        <v>83</v>
      </c>
      <c r="D17" s="736"/>
      <c r="E17" s="736"/>
      <c r="F17" s="736"/>
      <c r="G17" s="736"/>
      <c r="H17" s="31"/>
      <c r="I17" s="31"/>
      <c r="J17" s="737" t="s">
        <v>272</v>
      </c>
      <c r="K17" s="736"/>
      <c r="L17" s="738"/>
      <c r="M17" s="17">
        <v>0</v>
      </c>
      <c r="N17" s="25">
        <f>IF(ISNUMBER(M17),M17,0)</f>
        <v>0</v>
      </c>
      <c r="O17" s="32">
        <f t="shared" si="1"/>
        <v>0</v>
      </c>
      <c r="P17" s="33"/>
      <c r="Q17" s="134">
        <f t="shared" si="4"/>
        <v>0</v>
      </c>
      <c r="R17" s="129"/>
      <c r="S17" s="129">
        <f>N17*2</f>
        <v>0</v>
      </c>
      <c r="T17" s="129">
        <f>(N17*2)*0.85</f>
        <v>0</v>
      </c>
      <c r="U17" s="130"/>
      <c r="V17" s="131"/>
      <c r="W17" s="131"/>
      <c r="X17" s="131"/>
      <c r="Y17" s="131"/>
      <c r="Z17" s="131">
        <f t="shared" si="3"/>
        <v>0</v>
      </c>
      <c r="AA17" s="131">
        <f t="shared" si="3"/>
        <v>0</v>
      </c>
      <c r="AB17" s="133"/>
      <c r="AC17" s="33"/>
      <c r="AD17" s="34">
        <v>4720</v>
      </c>
    </row>
    <row r="18" spans="2:30" s="23" customFormat="1" ht="30.9" customHeight="1" x14ac:dyDescent="0.3">
      <c r="B18" s="98" t="s">
        <v>70</v>
      </c>
      <c r="C18" s="736" t="s">
        <v>84</v>
      </c>
      <c r="D18" s="736"/>
      <c r="E18" s="736"/>
      <c r="F18" s="736"/>
      <c r="G18" s="736"/>
      <c r="H18" s="31"/>
      <c r="I18" s="31"/>
      <c r="J18" s="737" t="s">
        <v>273</v>
      </c>
      <c r="K18" s="736"/>
      <c r="L18" s="738"/>
      <c r="M18" s="17">
        <v>0</v>
      </c>
      <c r="N18" s="25">
        <f t="shared" si="0"/>
        <v>0</v>
      </c>
      <c r="O18" s="32">
        <f t="shared" si="1"/>
        <v>0</v>
      </c>
      <c r="P18" s="33"/>
      <c r="Q18" s="134">
        <f t="shared" si="4"/>
        <v>0</v>
      </c>
      <c r="R18" s="129"/>
      <c r="S18" s="129">
        <f t="shared" si="7"/>
        <v>0</v>
      </c>
      <c r="T18" s="129">
        <f t="shared" si="8"/>
        <v>0</v>
      </c>
      <c r="U18" s="130"/>
      <c r="V18" s="131"/>
      <c r="W18" s="131"/>
      <c r="X18" s="131"/>
      <c r="Y18" s="131"/>
      <c r="Z18" s="131">
        <f t="shared" si="3"/>
        <v>0</v>
      </c>
      <c r="AA18" s="131">
        <f t="shared" si="3"/>
        <v>0</v>
      </c>
      <c r="AB18" s="133">
        <f>S18</f>
        <v>0</v>
      </c>
      <c r="AC18" s="33"/>
      <c r="AD18" s="99">
        <v>23600</v>
      </c>
    </row>
    <row r="19" spans="2:30" s="23" customFormat="1" ht="30.9" customHeight="1" x14ac:dyDescent="0.3">
      <c r="B19" s="98" t="s">
        <v>38</v>
      </c>
      <c r="C19" s="736" t="s">
        <v>47</v>
      </c>
      <c r="D19" s="736"/>
      <c r="E19" s="736"/>
      <c r="F19" s="736"/>
      <c r="G19" s="736"/>
      <c r="H19" s="31"/>
      <c r="I19" s="31"/>
      <c r="J19" s="737" t="s">
        <v>250</v>
      </c>
      <c r="K19" s="736"/>
      <c r="L19" s="738"/>
      <c r="M19" s="17">
        <v>0</v>
      </c>
      <c r="N19" s="25">
        <f t="shared" si="0"/>
        <v>0</v>
      </c>
      <c r="O19" s="32">
        <f t="shared" si="1"/>
        <v>0</v>
      </c>
      <c r="P19" s="33"/>
      <c r="Q19" s="134">
        <f t="shared" si="4"/>
        <v>0</v>
      </c>
      <c r="R19" s="129"/>
      <c r="S19" s="129">
        <f>N19</f>
        <v>0</v>
      </c>
      <c r="T19" s="129">
        <f t="shared" si="8"/>
        <v>0</v>
      </c>
      <c r="U19" s="130"/>
      <c r="V19" s="131"/>
      <c r="W19" s="131"/>
      <c r="X19" s="131"/>
      <c r="Y19" s="131"/>
      <c r="Z19" s="131"/>
      <c r="AA19" s="131"/>
      <c r="AB19" s="133">
        <f>S19</f>
        <v>0</v>
      </c>
      <c r="AC19" s="33"/>
      <c r="AD19" s="34">
        <v>3632</v>
      </c>
    </row>
    <row r="20" spans="2:30" s="23" customFormat="1" ht="30.9" customHeight="1" x14ac:dyDescent="0.3">
      <c r="B20" s="98" t="s">
        <v>39</v>
      </c>
      <c r="C20" s="736" t="s">
        <v>48</v>
      </c>
      <c r="D20" s="736"/>
      <c r="E20" s="736"/>
      <c r="F20" s="736"/>
      <c r="G20" s="736"/>
      <c r="H20" s="31"/>
      <c r="I20" s="31"/>
      <c r="J20" s="737" t="s">
        <v>59</v>
      </c>
      <c r="K20" s="736"/>
      <c r="L20" s="738"/>
      <c r="M20" s="17">
        <v>0</v>
      </c>
      <c r="N20" s="25">
        <f t="shared" si="0"/>
        <v>0</v>
      </c>
      <c r="O20" s="32">
        <f t="shared" si="1"/>
        <v>0</v>
      </c>
      <c r="P20" s="33"/>
      <c r="Q20" s="134">
        <f t="shared" si="4"/>
        <v>0</v>
      </c>
      <c r="R20" s="129"/>
      <c r="S20" s="129">
        <f t="shared" ref="S20:S23" si="9">N20</f>
        <v>0</v>
      </c>
      <c r="T20" s="129">
        <f t="shared" si="8"/>
        <v>0</v>
      </c>
      <c r="U20" s="130"/>
      <c r="V20" s="131"/>
      <c r="W20" s="131"/>
      <c r="X20" s="131"/>
      <c r="Y20" s="131"/>
      <c r="Z20" s="131"/>
      <c r="AA20" s="131"/>
      <c r="AB20" s="133">
        <f t="shared" ref="AB20:AB23" si="10">S20</f>
        <v>0</v>
      </c>
      <c r="AC20" s="33"/>
      <c r="AD20" s="34">
        <v>18160</v>
      </c>
    </row>
    <row r="21" spans="2:30" s="23" customFormat="1" ht="30.9" customHeight="1" x14ac:dyDescent="0.3">
      <c r="B21" s="98" t="s">
        <v>40</v>
      </c>
      <c r="C21" s="736" t="s">
        <v>49</v>
      </c>
      <c r="D21" s="736"/>
      <c r="E21" s="736"/>
      <c r="F21" s="736"/>
      <c r="G21" s="736"/>
      <c r="H21" s="31"/>
      <c r="I21" s="31"/>
      <c r="J21" s="737" t="s">
        <v>58</v>
      </c>
      <c r="K21" s="736"/>
      <c r="L21" s="738"/>
      <c r="M21" s="17">
        <v>0</v>
      </c>
      <c r="N21" s="25">
        <f t="shared" ref="N21" si="11">IF(ISNUMBER(M21),M21,0)</f>
        <v>0</v>
      </c>
      <c r="O21" s="32">
        <f>AD21*N21</f>
        <v>0</v>
      </c>
      <c r="P21" s="33"/>
      <c r="Q21" s="134">
        <f t="shared" si="4"/>
        <v>0</v>
      </c>
      <c r="R21" s="129"/>
      <c r="S21" s="129">
        <f t="shared" si="9"/>
        <v>0</v>
      </c>
      <c r="T21" s="129">
        <f t="shared" si="8"/>
        <v>0</v>
      </c>
      <c r="U21" s="130"/>
      <c r="V21" s="131"/>
      <c r="W21" s="131"/>
      <c r="X21" s="131"/>
      <c r="Y21" s="131"/>
      <c r="Z21" s="131"/>
      <c r="AA21" s="131"/>
      <c r="AB21" s="133">
        <f t="shared" si="10"/>
        <v>0</v>
      </c>
      <c r="AC21" s="33"/>
      <c r="AD21" s="34">
        <v>27240</v>
      </c>
    </row>
    <row r="22" spans="2:30" s="23" customFormat="1" ht="30.9" customHeight="1" x14ac:dyDescent="0.3">
      <c r="B22" s="98" t="s">
        <v>242</v>
      </c>
      <c r="C22" s="739" t="s">
        <v>243</v>
      </c>
      <c r="D22" s="739"/>
      <c r="E22" s="739"/>
      <c r="F22" s="739"/>
      <c r="G22" s="739"/>
      <c r="H22" s="31"/>
      <c r="I22" s="31"/>
      <c r="J22" s="740" t="s">
        <v>275</v>
      </c>
      <c r="K22" s="739"/>
      <c r="L22" s="741"/>
      <c r="M22" s="17">
        <v>0</v>
      </c>
      <c r="N22" s="25">
        <f>IF(ISNUMBER(M22),M22,0)</f>
        <v>0</v>
      </c>
      <c r="O22" s="32">
        <f>AD22*N22</f>
        <v>0</v>
      </c>
      <c r="P22" s="33"/>
      <c r="Q22" s="134">
        <f t="shared" si="4"/>
        <v>0</v>
      </c>
      <c r="R22" s="129"/>
      <c r="S22" s="129">
        <f>N22</f>
        <v>0</v>
      </c>
      <c r="T22" s="129">
        <f t="shared" si="8"/>
        <v>0</v>
      </c>
      <c r="U22" s="130"/>
      <c r="V22" s="131"/>
      <c r="W22" s="131"/>
      <c r="X22" s="131"/>
      <c r="Y22" s="131"/>
      <c r="Z22" s="131"/>
      <c r="AA22" s="131"/>
      <c r="AB22" s="133">
        <f t="shared" si="10"/>
        <v>0</v>
      </c>
      <c r="AC22" s="33"/>
      <c r="AD22" s="34">
        <v>1816</v>
      </c>
    </row>
    <row r="23" spans="2:30" s="23" customFormat="1" ht="30.9" customHeight="1" x14ac:dyDescent="0.3">
      <c r="B23" s="98" t="s">
        <v>41</v>
      </c>
      <c r="C23" s="736" t="s">
        <v>50</v>
      </c>
      <c r="D23" s="736"/>
      <c r="E23" s="736"/>
      <c r="F23" s="736"/>
      <c r="G23" s="736"/>
      <c r="H23" s="31"/>
      <c r="I23" s="31"/>
      <c r="J23" s="737" t="s">
        <v>54</v>
      </c>
      <c r="K23" s="736"/>
      <c r="L23" s="738"/>
      <c r="M23" s="162">
        <f>'Kalkulace ceny stáží'!D36</f>
        <v>0</v>
      </c>
      <c r="N23" s="25">
        <f t="shared" ref="N23:N27" si="12">IF(ISNUMBER(M23),M23,0)</f>
        <v>0</v>
      </c>
      <c r="O23" s="32">
        <f>'Kalkulace ceny stáží'!O8</f>
        <v>0</v>
      </c>
      <c r="P23" s="33"/>
      <c r="Q23" s="134">
        <f t="shared" si="4"/>
        <v>0</v>
      </c>
      <c r="R23" s="129"/>
      <c r="S23" s="129">
        <f t="shared" si="9"/>
        <v>0</v>
      </c>
      <c r="T23" s="129">
        <f>N23</f>
        <v>0</v>
      </c>
      <c r="U23" s="130"/>
      <c r="V23" s="131"/>
      <c r="W23" s="131"/>
      <c r="X23" s="131"/>
      <c r="Y23" s="131"/>
      <c r="Z23" s="131"/>
      <c r="AA23" s="131"/>
      <c r="AB23" s="133">
        <f t="shared" si="10"/>
        <v>0</v>
      </c>
      <c r="AC23" s="33"/>
      <c r="AD23" s="99" t="s">
        <v>55</v>
      </c>
    </row>
    <row r="24" spans="2:30" s="23" customFormat="1" ht="30.75" customHeight="1" x14ac:dyDescent="0.3">
      <c r="B24" s="98" t="s">
        <v>42</v>
      </c>
      <c r="C24" s="736" t="s">
        <v>51</v>
      </c>
      <c r="D24" s="736"/>
      <c r="E24" s="736"/>
      <c r="F24" s="736"/>
      <c r="G24" s="736"/>
      <c r="H24" s="31"/>
      <c r="I24" s="31"/>
      <c r="J24" s="737" t="s">
        <v>245</v>
      </c>
      <c r="K24" s="736"/>
      <c r="L24" s="738"/>
      <c r="M24" s="17">
        <v>0</v>
      </c>
      <c r="N24" s="25">
        <f t="shared" si="12"/>
        <v>0</v>
      </c>
      <c r="O24" s="32">
        <f>AD24*N24</f>
        <v>0</v>
      </c>
      <c r="P24" s="33"/>
      <c r="Q24" s="134">
        <f t="shared" si="4"/>
        <v>0</v>
      </c>
      <c r="R24" s="129"/>
      <c r="S24" s="129"/>
      <c r="T24" s="129"/>
      <c r="U24" s="130"/>
      <c r="V24" s="131">
        <f>N24*2</f>
        <v>0</v>
      </c>
      <c r="W24" s="131"/>
      <c r="X24" s="131"/>
      <c r="Y24" s="131"/>
      <c r="Z24" s="131"/>
      <c r="AA24" s="131"/>
      <c r="AB24" s="133"/>
      <c r="AC24" s="33"/>
      <c r="AD24" s="34">
        <v>8268</v>
      </c>
    </row>
    <row r="25" spans="2:30" s="23" customFormat="1" ht="30.9" customHeight="1" x14ac:dyDescent="0.3">
      <c r="B25" s="98" t="s">
        <v>43</v>
      </c>
      <c r="C25" s="736" t="s">
        <v>52</v>
      </c>
      <c r="D25" s="736"/>
      <c r="E25" s="736"/>
      <c r="F25" s="736"/>
      <c r="G25" s="736"/>
      <c r="H25" s="31"/>
      <c r="I25" s="31"/>
      <c r="J25" s="737" t="s">
        <v>56</v>
      </c>
      <c r="K25" s="736"/>
      <c r="L25" s="738"/>
      <c r="M25" s="17">
        <v>0</v>
      </c>
      <c r="N25" s="25">
        <f>IF(ISNUMBER(M25),M25,0)</f>
        <v>0</v>
      </c>
      <c r="O25" s="32">
        <f>AD25*N25</f>
        <v>0</v>
      </c>
      <c r="P25" s="33"/>
      <c r="Q25" s="134">
        <f t="shared" si="4"/>
        <v>0</v>
      </c>
      <c r="R25" s="129"/>
      <c r="S25" s="129"/>
      <c r="T25" s="129"/>
      <c r="U25" s="130"/>
      <c r="V25" s="131">
        <f>M25</f>
        <v>0</v>
      </c>
      <c r="W25" s="131"/>
      <c r="X25" s="131"/>
      <c r="Y25" s="131"/>
      <c r="Z25" s="131"/>
      <c r="AA25" s="131"/>
      <c r="AB25" s="133"/>
      <c r="AC25" s="33"/>
      <c r="AD25" s="34">
        <v>4134</v>
      </c>
    </row>
    <row r="26" spans="2:30" s="23" customFormat="1" ht="30.9" customHeight="1" x14ac:dyDescent="0.3">
      <c r="B26" s="98" t="s">
        <v>44</v>
      </c>
      <c r="C26" s="736" t="s">
        <v>53</v>
      </c>
      <c r="D26" s="736"/>
      <c r="E26" s="736"/>
      <c r="F26" s="736"/>
      <c r="G26" s="736"/>
      <c r="H26" s="31"/>
      <c r="I26" s="31"/>
      <c r="J26" s="737" t="s">
        <v>95</v>
      </c>
      <c r="K26" s="736"/>
      <c r="L26" s="738"/>
      <c r="M26" s="17">
        <v>0</v>
      </c>
      <c r="N26" s="25">
        <f t="shared" si="12"/>
        <v>0</v>
      </c>
      <c r="O26" s="32">
        <f>AD26*N26</f>
        <v>0</v>
      </c>
      <c r="P26" s="33"/>
      <c r="Q26" s="134">
        <f t="shared" si="4"/>
        <v>0</v>
      </c>
      <c r="R26" s="129"/>
      <c r="S26" s="129"/>
      <c r="T26" s="129"/>
      <c r="U26" s="130"/>
      <c r="V26" s="131">
        <f>M26</f>
        <v>0</v>
      </c>
      <c r="W26" s="131"/>
      <c r="X26" s="131"/>
      <c r="Y26" s="131"/>
      <c r="Z26" s="131"/>
      <c r="AA26" s="131"/>
      <c r="AB26" s="133"/>
      <c r="AC26" s="33"/>
      <c r="AD26" s="34">
        <v>8268</v>
      </c>
    </row>
    <row r="27" spans="2:30" s="23" customFormat="1" ht="30.9" customHeight="1" thickBot="1" x14ac:dyDescent="0.35">
      <c r="B27" s="98" t="s">
        <v>71</v>
      </c>
      <c r="C27" s="736" t="s">
        <v>85</v>
      </c>
      <c r="D27" s="736"/>
      <c r="E27" s="736"/>
      <c r="F27" s="736"/>
      <c r="G27" s="736"/>
      <c r="H27" s="31"/>
      <c r="I27" s="31"/>
      <c r="J27" s="737" t="s">
        <v>260</v>
      </c>
      <c r="K27" s="736"/>
      <c r="L27" s="738"/>
      <c r="M27" s="17">
        <v>0</v>
      </c>
      <c r="N27" s="25">
        <f t="shared" si="12"/>
        <v>0</v>
      </c>
      <c r="O27" s="32">
        <f>AD27*N27</f>
        <v>0</v>
      </c>
      <c r="P27" s="33"/>
      <c r="Q27" s="134">
        <f t="shared" si="4"/>
        <v>0</v>
      </c>
      <c r="R27" s="129"/>
      <c r="S27" s="129"/>
      <c r="T27" s="129"/>
      <c r="U27" s="130">
        <f>IF(N27&lt;&gt;0,1,0)</f>
        <v>0</v>
      </c>
      <c r="V27" s="131"/>
      <c r="W27" s="131"/>
      <c r="X27" s="131"/>
      <c r="Y27" s="131"/>
      <c r="Z27" s="131">
        <f t="shared" ref="Z27" si="13">IF($N27&lt;&gt;0,"XXX",0)</f>
        <v>0</v>
      </c>
      <c r="AA27" s="131">
        <f t="shared" ref="AA27" si="14">IF($N27&lt;&gt;0,"XXX",0)</f>
        <v>0</v>
      </c>
      <c r="AB27" s="133"/>
      <c r="AC27" s="33"/>
      <c r="AD27" s="34">
        <v>19459</v>
      </c>
    </row>
    <row r="28" spans="2:30" s="23" customFormat="1" ht="27" customHeight="1" thickBot="1" x14ac:dyDescent="0.35">
      <c r="B28" s="734" t="s">
        <v>151</v>
      </c>
      <c r="C28" s="735"/>
      <c r="D28" s="735"/>
      <c r="E28" s="735"/>
      <c r="F28" s="735"/>
      <c r="G28" s="735"/>
      <c r="H28" s="735"/>
      <c r="I28" s="735"/>
      <c r="J28" s="735"/>
      <c r="K28" s="735"/>
      <c r="L28" s="735"/>
      <c r="M28" s="735"/>
      <c r="N28" s="51">
        <f>G6-O28</f>
        <v>500000</v>
      </c>
      <c r="O28" s="52">
        <f>SUM(O9:O27)</f>
        <v>0</v>
      </c>
      <c r="P28" s="53">
        <f>IF(SUM($V$9:$V$27)&lt;&gt;0,1,0)</f>
        <v>0</v>
      </c>
      <c r="Q28" s="246" t="s">
        <v>87</v>
      </c>
      <c r="R28" s="247" t="s">
        <v>88</v>
      </c>
      <c r="S28" s="247" t="s">
        <v>89</v>
      </c>
      <c r="T28" s="247" t="s">
        <v>139</v>
      </c>
      <c r="U28" s="248" t="s">
        <v>90</v>
      </c>
      <c r="V28" s="249" t="s">
        <v>138</v>
      </c>
      <c r="W28" s="249"/>
      <c r="X28" s="249" t="s">
        <v>91</v>
      </c>
      <c r="Y28" s="249" t="s">
        <v>92</v>
      </c>
      <c r="Z28" s="249" t="s">
        <v>93</v>
      </c>
      <c r="AA28" s="251" t="s">
        <v>94</v>
      </c>
      <c r="AB28" s="411" t="s">
        <v>214</v>
      </c>
      <c r="AC28" s="53"/>
      <c r="AD28" s="55" t="str">
        <f>IF(OR(O28&lt;F6,O28&gt;G6),"hodnota není v limitu","zbývá"&amp;" "&amp;$N$28)</f>
        <v>hodnota není v limitu</v>
      </c>
    </row>
    <row r="29" spans="2:30" s="23" customFormat="1" ht="26.25" customHeight="1" thickBot="1" x14ac:dyDescent="0.35">
      <c r="B29" s="61"/>
      <c r="C29" s="63"/>
      <c r="D29" s="6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5"/>
      <c r="P29" s="60"/>
      <c r="Q29" s="408" t="str">
        <f>IF(OR(Q9&lt;&gt;0,Q10&lt;&gt;0,Q11&lt;&gt;0,Q12&lt;&gt;0,Q13&lt;&gt;0,Q14&lt;&gt;0,Q15&lt;&gt;Q16&lt;&gt;0,Q17&lt;&gt;0,Q18&lt;&gt;0,Q19&lt;&gt;0,Q20&lt;&gt;0,Q21&lt;&gt;0,Q22&lt;&gt;0,Q23&lt;&gt;0,Q24&lt;&gt;0,Q25&lt;&gt;0,Q26&lt;&gt;0,Q27&lt;&gt;0),"1",0)</f>
        <v>1</v>
      </c>
      <c r="R29" s="409">
        <f>SUM(R9:R27)</f>
        <v>0</v>
      </c>
      <c r="S29" s="409">
        <f>SUM(S9:S27)</f>
        <v>0</v>
      </c>
      <c r="T29" s="409">
        <f>SUM(T9:T27)</f>
        <v>0</v>
      </c>
      <c r="U29" s="409">
        <f>SUM(U9:U27)</f>
        <v>0</v>
      </c>
      <c r="V29" s="406">
        <f>SUM(V9:V27)</f>
        <v>0</v>
      </c>
      <c r="W29" s="409"/>
      <c r="X29" s="406"/>
      <c r="Y29" s="406"/>
      <c r="Z29" s="142">
        <f>IF(OR(Z17&lt;&gt;0,Z18&lt;&gt;0,Z19&lt;&gt;0,Z20&lt;&gt;0),"XXX",0)</f>
        <v>0</v>
      </c>
      <c r="AA29" s="406">
        <f>IF(OR(AA9&lt;&gt;0,AA10&lt;&gt;0,AA11&lt;&gt;0,AA12&lt;&gt;0,AA13&lt;&gt;0,AA14&lt;&gt;0,AA15&lt;&gt;0,AA16&lt;&gt;0,AA17&lt;&gt;0,AA18&lt;&gt;0,AA19&lt;&gt;0,AA20&lt;&gt;0,AA21&lt;&gt;0,AA20&lt;&gt;0,AA23&lt;&gt;0,AA27&lt;&gt;0),"XXX",0)</f>
        <v>0</v>
      </c>
      <c r="AB29" s="410">
        <f>SUM(AB9:AB27)</f>
        <v>0</v>
      </c>
      <c r="AC29" s="145"/>
      <c r="AD29" s="143"/>
    </row>
    <row r="30" spans="2:30" s="23" customFormat="1" ht="19.5" customHeight="1" x14ac:dyDescent="0.3">
      <c r="B30" s="67" t="s">
        <v>6</v>
      </c>
      <c r="C30" s="62"/>
      <c r="D30" s="62"/>
      <c r="E30" s="68">
        <f>O21+O24+O26</f>
        <v>0</v>
      </c>
      <c r="F30" s="63"/>
      <c r="G30" s="62"/>
      <c r="H30" s="62"/>
      <c r="I30" s="64"/>
      <c r="J30" s="62"/>
      <c r="K30" s="62"/>
      <c r="L30" s="62"/>
      <c r="M30" s="62"/>
      <c r="N30" s="62"/>
      <c r="O30" s="65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6"/>
    </row>
    <row r="31" spans="2:30" s="23" customFormat="1" ht="21" customHeight="1" x14ac:dyDescent="0.3">
      <c r="B31" s="687" t="s">
        <v>141</v>
      </c>
      <c r="C31" s="688"/>
      <c r="D31" s="688"/>
      <c r="E31" s="688"/>
      <c r="F31" s="688"/>
      <c r="G31" s="688"/>
      <c r="H31" s="688"/>
      <c r="I31" s="688"/>
      <c r="J31" s="688"/>
      <c r="K31" s="688"/>
      <c r="L31" s="688"/>
      <c r="M31" s="688"/>
      <c r="N31" s="688"/>
      <c r="O31" s="688"/>
      <c r="P31" s="688"/>
      <c r="Q31" s="688"/>
      <c r="R31" s="688"/>
      <c r="S31" s="688"/>
      <c r="T31" s="688"/>
      <c r="U31" s="688"/>
      <c r="V31" s="688"/>
      <c r="W31" s="688"/>
      <c r="X31" s="688"/>
      <c r="Y31" s="688"/>
      <c r="Z31" s="688"/>
      <c r="AA31" s="688"/>
      <c r="AB31" s="688"/>
      <c r="AC31" s="688"/>
      <c r="AD31" s="689"/>
    </row>
    <row r="32" spans="2:30" s="23" customFormat="1" ht="33" customHeight="1" x14ac:dyDescent="0.3">
      <c r="B32" s="488" t="s">
        <v>17</v>
      </c>
      <c r="C32" s="684" t="s">
        <v>96</v>
      </c>
      <c r="D32" s="685"/>
      <c r="E32" s="685"/>
      <c r="F32" s="685"/>
      <c r="G32" s="685"/>
      <c r="H32" s="685"/>
      <c r="I32" s="686"/>
      <c r="J32" s="69" t="s">
        <v>87</v>
      </c>
      <c r="K32" s="144">
        <v>1</v>
      </c>
      <c r="L32" s="690" t="s">
        <v>209</v>
      </c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2"/>
      <c r="AA32" s="682"/>
      <c r="AB32" s="682"/>
      <c r="AC32" s="682"/>
      <c r="AD32" s="683"/>
    </row>
    <row r="33" spans="2:42" s="23" customFormat="1" ht="33" customHeight="1" x14ac:dyDescent="0.3">
      <c r="B33" s="692" t="s">
        <v>16</v>
      </c>
      <c r="C33" s="679" t="s">
        <v>0</v>
      </c>
      <c r="D33" s="680"/>
      <c r="E33" s="680"/>
      <c r="F33" s="680"/>
      <c r="G33" s="680"/>
      <c r="H33" s="680"/>
      <c r="I33" s="681"/>
      <c r="J33" s="69" t="s">
        <v>88</v>
      </c>
      <c r="K33" s="70">
        <f>ROUND(R29,2)</f>
        <v>0</v>
      </c>
      <c r="L33" s="676" t="s">
        <v>215</v>
      </c>
      <c r="M33" s="682"/>
      <c r="N33" s="682"/>
      <c r="O33" s="682"/>
      <c r="P33" s="682"/>
      <c r="Q33" s="682"/>
      <c r="R33" s="682"/>
      <c r="S33" s="682"/>
      <c r="T33" s="682"/>
      <c r="U33" s="682"/>
      <c r="V33" s="682"/>
      <c r="W33" s="682"/>
      <c r="X33" s="682"/>
      <c r="Y33" s="682"/>
      <c r="Z33" s="682"/>
      <c r="AA33" s="682"/>
      <c r="AB33" s="682"/>
      <c r="AC33" s="682"/>
      <c r="AD33" s="683"/>
    </row>
    <row r="34" spans="2:42" s="23" customFormat="1" ht="33" customHeight="1" x14ac:dyDescent="0.3">
      <c r="B34" s="693"/>
      <c r="C34" s="679" t="s">
        <v>97</v>
      </c>
      <c r="D34" s="680"/>
      <c r="E34" s="680"/>
      <c r="F34" s="680"/>
      <c r="G34" s="680"/>
      <c r="H34" s="680"/>
      <c r="I34" s="681"/>
      <c r="J34" s="69" t="s">
        <v>89</v>
      </c>
      <c r="K34" s="70">
        <f>ROUND(S29,2)</f>
        <v>0</v>
      </c>
      <c r="L34" s="676" t="s">
        <v>225</v>
      </c>
      <c r="M34" s="677"/>
      <c r="N34" s="677"/>
      <c r="O34" s="677"/>
      <c r="P34" s="677"/>
      <c r="Q34" s="677"/>
      <c r="R34" s="677"/>
      <c r="S34" s="677"/>
      <c r="T34" s="677"/>
      <c r="U34" s="677"/>
      <c r="V34" s="677"/>
      <c r="W34" s="677"/>
      <c r="X34" s="677"/>
      <c r="Y34" s="677"/>
      <c r="Z34" s="677"/>
      <c r="AA34" s="677"/>
      <c r="AB34" s="677"/>
      <c r="AC34" s="677"/>
      <c r="AD34" s="678"/>
    </row>
    <row r="35" spans="2:42" s="23" customFormat="1" ht="33" customHeight="1" x14ac:dyDescent="0.3">
      <c r="B35" s="693"/>
      <c r="C35" s="679" t="s">
        <v>2</v>
      </c>
      <c r="D35" s="680"/>
      <c r="E35" s="680"/>
      <c r="F35" s="680"/>
      <c r="G35" s="680"/>
      <c r="H35" s="680"/>
      <c r="I35" s="681"/>
      <c r="J35" s="69" t="s">
        <v>139</v>
      </c>
      <c r="K35" s="70">
        <f>ROUND(T29,2)</f>
        <v>0</v>
      </c>
      <c r="L35" s="676" t="s">
        <v>227</v>
      </c>
      <c r="M35" s="677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7"/>
      <c r="Y35" s="677"/>
      <c r="Z35" s="677"/>
      <c r="AA35" s="677"/>
      <c r="AB35" s="677"/>
      <c r="AC35" s="677"/>
      <c r="AD35" s="678"/>
    </row>
    <row r="36" spans="2:42" s="23" customFormat="1" ht="33" customHeight="1" x14ac:dyDescent="0.3">
      <c r="B36" s="693"/>
      <c r="C36" s="679" t="s">
        <v>99</v>
      </c>
      <c r="D36" s="680"/>
      <c r="E36" s="680"/>
      <c r="F36" s="680"/>
      <c r="G36" s="680"/>
      <c r="H36" s="680"/>
      <c r="I36" s="681"/>
      <c r="J36" s="69" t="s">
        <v>90</v>
      </c>
      <c r="K36" s="70">
        <f>U29</f>
        <v>0</v>
      </c>
      <c r="L36" s="691" t="s">
        <v>30</v>
      </c>
      <c r="M36" s="677"/>
      <c r="N36" s="677"/>
      <c r="O36" s="677"/>
      <c r="P36" s="677"/>
      <c r="Q36" s="677"/>
      <c r="R36" s="677"/>
      <c r="S36" s="677"/>
      <c r="T36" s="677"/>
      <c r="U36" s="677"/>
      <c r="V36" s="677"/>
      <c r="W36" s="677"/>
      <c r="X36" s="677"/>
      <c r="Y36" s="677"/>
      <c r="Z36" s="677"/>
      <c r="AA36" s="677"/>
      <c r="AB36" s="677"/>
      <c r="AC36" s="677"/>
      <c r="AD36" s="678"/>
    </row>
    <row r="37" spans="2:42" s="23" customFormat="1" ht="31.5" customHeight="1" x14ac:dyDescent="0.3">
      <c r="B37" s="707"/>
      <c r="C37" s="704" t="s">
        <v>100</v>
      </c>
      <c r="D37" s="705"/>
      <c r="E37" s="705"/>
      <c r="F37" s="705"/>
      <c r="G37" s="705"/>
      <c r="H37" s="705"/>
      <c r="I37" s="706"/>
      <c r="J37" s="69" t="s">
        <v>138</v>
      </c>
      <c r="K37" s="70">
        <f>V29</f>
        <v>0</v>
      </c>
      <c r="L37" s="691" t="s">
        <v>30</v>
      </c>
      <c r="M37" s="677"/>
      <c r="N37" s="677"/>
      <c r="O37" s="677"/>
      <c r="P37" s="677"/>
      <c r="Q37" s="677"/>
      <c r="R37" s="677"/>
      <c r="S37" s="677"/>
      <c r="T37" s="677"/>
      <c r="U37" s="677"/>
      <c r="V37" s="677"/>
      <c r="W37" s="677"/>
      <c r="X37" s="677"/>
      <c r="Y37" s="677"/>
      <c r="Z37" s="677"/>
      <c r="AA37" s="677"/>
      <c r="AB37" s="677"/>
      <c r="AC37" s="677"/>
      <c r="AD37" s="678"/>
    </row>
    <row r="38" spans="2:42" s="23" customFormat="1" ht="21" customHeight="1" x14ac:dyDescent="0.3">
      <c r="B38" s="687" t="s">
        <v>216</v>
      </c>
      <c r="C38" s="688"/>
      <c r="D38" s="688"/>
      <c r="E38" s="688"/>
      <c r="F38" s="688"/>
      <c r="G38" s="688"/>
      <c r="H38" s="688"/>
      <c r="I38" s="688"/>
      <c r="J38" s="688"/>
      <c r="K38" s="688"/>
      <c r="L38" s="688"/>
      <c r="M38" s="688"/>
      <c r="N38" s="688"/>
      <c r="O38" s="688"/>
      <c r="P38" s="688"/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8"/>
      <c r="AC38" s="688"/>
      <c r="AD38" s="689"/>
    </row>
    <row r="39" spans="2:42" s="23" customFormat="1" ht="31.5" customHeight="1" x14ac:dyDescent="0.3">
      <c r="B39" s="692" t="s">
        <v>16</v>
      </c>
      <c r="C39" s="679" t="s">
        <v>101</v>
      </c>
      <c r="D39" s="680"/>
      <c r="E39" s="680"/>
      <c r="F39" s="680"/>
      <c r="G39" s="680"/>
      <c r="H39" s="680"/>
      <c r="I39" s="681"/>
      <c r="J39" s="69" t="s">
        <v>91</v>
      </c>
      <c r="K39" s="70">
        <v>0</v>
      </c>
      <c r="L39" s="676" t="s">
        <v>132</v>
      </c>
      <c r="M39" s="682"/>
      <c r="N39" s="682"/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682"/>
      <c r="Z39" s="682"/>
      <c r="AA39" s="682"/>
      <c r="AB39" s="682"/>
      <c r="AC39" s="682"/>
      <c r="AD39" s="683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</row>
    <row r="40" spans="2:42" s="23" customFormat="1" ht="31.5" customHeight="1" x14ac:dyDescent="0.3">
      <c r="B40" s="693"/>
      <c r="C40" s="679" t="s">
        <v>102</v>
      </c>
      <c r="D40" s="680"/>
      <c r="E40" s="680"/>
      <c r="F40" s="680"/>
      <c r="G40" s="680"/>
      <c r="H40" s="680"/>
      <c r="I40" s="681"/>
      <c r="J40" s="69" t="s">
        <v>92</v>
      </c>
      <c r="K40" s="92">
        <f>K39</f>
        <v>0</v>
      </c>
      <c r="L40" s="691" t="s">
        <v>133</v>
      </c>
      <c r="M40" s="682"/>
      <c r="N40" s="682"/>
      <c r="O40" s="682"/>
      <c r="P40" s="682"/>
      <c r="Q40" s="682"/>
      <c r="R40" s="682"/>
      <c r="S40" s="682"/>
      <c r="T40" s="682"/>
      <c r="U40" s="682"/>
      <c r="V40" s="682"/>
      <c r="W40" s="682"/>
      <c r="X40" s="682"/>
      <c r="Y40" s="682"/>
      <c r="Z40" s="682"/>
      <c r="AA40" s="682"/>
      <c r="AB40" s="682"/>
      <c r="AC40" s="682"/>
      <c r="AD40" s="683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</row>
    <row r="41" spans="2:42" s="23" customFormat="1" ht="41.25" customHeight="1" x14ac:dyDescent="0.3">
      <c r="B41" s="693"/>
      <c r="C41" s="679" t="s">
        <v>103</v>
      </c>
      <c r="D41" s="680"/>
      <c r="E41" s="680"/>
      <c r="F41" s="680"/>
      <c r="G41" s="680"/>
      <c r="H41" s="680"/>
      <c r="I41" s="681"/>
      <c r="J41" s="69" t="s">
        <v>93</v>
      </c>
      <c r="K41" s="92">
        <f>IF(Z29="XXX","V žádosti uveďte počet dětí/žáků, kteří se zůčastní projektové výuky",0)</f>
        <v>0</v>
      </c>
      <c r="L41" s="676" t="s">
        <v>228</v>
      </c>
      <c r="M41" s="677"/>
      <c r="N41" s="677"/>
      <c r="O41" s="677"/>
      <c r="P41" s="677"/>
      <c r="Q41" s="677"/>
      <c r="R41" s="677"/>
      <c r="S41" s="677"/>
      <c r="T41" s="677"/>
      <c r="U41" s="677"/>
      <c r="V41" s="677"/>
      <c r="W41" s="677"/>
      <c r="X41" s="677"/>
      <c r="Y41" s="677"/>
      <c r="Z41" s="677"/>
      <c r="AA41" s="677"/>
      <c r="AB41" s="677"/>
      <c r="AC41" s="677"/>
      <c r="AD41" s="678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</row>
    <row r="42" spans="2:42" s="23" customFormat="1" ht="31.5" customHeight="1" x14ac:dyDescent="0.3">
      <c r="B42" s="693"/>
      <c r="C42" s="679" t="s">
        <v>251</v>
      </c>
      <c r="D42" s="680"/>
      <c r="E42" s="680"/>
      <c r="F42" s="680"/>
      <c r="G42" s="680"/>
      <c r="H42" s="680"/>
      <c r="I42" s="681"/>
      <c r="J42" s="69" t="s">
        <v>94</v>
      </c>
      <c r="K42" s="92">
        <f>IF(AA29="XXX","V žádosti uveďte počet podpořených dětí/žáků se SVP",0)</f>
        <v>0</v>
      </c>
      <c r="L42" s="676" t="s">
        <v>261</v>
      </c>
      <c r="M42" s="677"/>
      <c r="N42" s="677"/>
      <c r="O42" s="677"/>
      <c r="P42" s="677"/>
      <c r="Q42" s="677"/>
      <c r="R42" s="677"/>
      <c r="S42" s="677"/>
      <c r="T42" s="677"/>
      <c r="U42" s="677"/>
      <c r="V42" s="677"/>
      <c r="W42" s="677"/>
      <c r="X42" s="677"/>
      <c r="Y42" s="677"/>
      <c r="Z42" s="677"/>
      <c r="AA42" s="677"/>
      <c r="AB42" s="677"/>
      <c r="AC42" s="677"/>
      <c r="AD42" s="678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</row>
    <row r="43" spans="2:42" s="23" customFormat="1" ht="31.5" customHeight="1" thickBot="1" x14ac:dyDescent="0.35">
      <c r="B43" s="694"/>
      <c r="C43" s="695" t="s">
        <v>1</v>
      </c>
      <c r="D43" s="696"/>
      <c r="E43" s="696"/>
      <c r="F43" s="696"/>
      <c r="G43" s="696"/>
      <c r="H43" s="696"/>
      <c r="I43" s="697"/>
      <c r="J43" s="72" t="s">
        <v>214</v>
      </c>
      <c r="K43" s="73">
        <f>FLOOR(AB29,1)</f>
        <v>0</v>
      </c>
      <c r="L43" s="698" t="s">
        <v>263</v>
      </c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699"/>
      <c r="X43" s="699"/>
      <c r="Y43" s="699"/>
      <c r="Z43" s="699"/>
      <c r="AA43" s="699"/>
      <c r="AB43" s="699"/>
      <c r="AC43" s="699"/>
      <c r="AD43" s="700"/>
    </row>
    <row r="44" spans="2:42" s="23" customFormat="1" x14ac:dyDescent="0.3">
      <c r="B44" s="61"/>
      <c r="C44" s="74"/>
      <c r="D44" s="62"/>
      <c r="E44" s="63"/>
      <c r="F44" s="63"/>
      <c r="G44" s="62"/>
      <c r="H44" s="62"/>
      <c r="I44" s="62"/>
      <c r="J44" s="64"/>
      <c r="K44" s="64"/>
      <c r="L44" s="64"/>
      <c r="M44" s="62"/>
      <c r="N44" s="62"/>
      <c r="O44" s="65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6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</row>
    <row r="45" spans="2:42" s="23" customFormat="1" x14ac:dyDescent="0.3">
      <c r="B45" s="61"/>
      <c r="C45" s="62"/>
      <c r="D45" s="62"/>
      <c r="E45" s="62"/>
      <c r="F45" s="62"/>
      <c r="G45" s="62"/>
      <c r="H45" s="62"/>
      <c r="I45" s="64"/>
      <c r="J45" s="62"/>
      <c r="K45" s="62"/>
      <c r="L45" s="62"/>
      <c r="M45" s="62"/>
      <c r="N45" s="62"/>
      <c r="O45" s="65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6"/>
    </row>
  </sheetData>
  <sheetProtection algorithmName="SHA-512" hashValue="Zu6XCv0YdQVTSSHfMena4QNA2MPtIfdeS2NmDufYU8482asjXAwu0YnvQEllxfw1C8moCOCmxuAhB0LNt2jGlg==" saltValue="PamGRzuLjLOByOOfYtcqgQ==" spinCount="100000" sheet="1" objects="1" scenarios="1"/>
  <customSheetViews>
    <customSheetView guid="{F09FFBF5-3979-442C-AB39-C5F53FA65885}" scale="70" showPageBreaks="1" fitToPage="1" printArea="1" topLeftCell="K4">
      <selection activeCell="Q29" sqref="Q29"/>
      <rowBreaks count="1" manualBreakCount="1">
        <brk id="8" min="1" max="29" man="1"/>
      </rowBreaks>
      <pageMargins left="0.31496062992125984" right="0.31496062992125984" top="0.39370078740157483" bottom="0.19685039370078741" header="0.31496062992125984" footer="0.31496062992125984"/>
      <pageSetup paperSize="9" scale="29" fitToHeight="0" orientation="landscape" r:id="rId1"/>
    </customSheetView>
    <customSheetView guid="{4F63E81F-60B6-400F-AE86-BE244C21740D}" scale="70" showPageBreaks="1" fitToPage="1" printArea="1" hiddenColumns="1">
      <selection activeCell="L35" sqref="L35:AD35"/>
      <rowBreaks count="1" manualBreakCount="1">
        <brk id="8" min="1" max="29" man="1"/>
      </rowBreaks>
      <pageMargins left="0.31496062992125984" right="0.31496062992125984" top="0.39370078740157483" bottom="0.19685039370078741" header="0.31496062992125984" footer="0.31496062992125984"/>
      <pageSetup paperSize="9" scale="30" fitToHeight="0" orientation="landscape" r:id="rId2"/>
    </customSheetView>
  </customSheetViews>
  <mergeCells count="85">
    <mergeCell ref="C26:G26"/>
    <mergeCell ref="J26:L26"/>
    <mergeCell ref="C33:I33"/>
    <mergeCell ref="J27:L27"/>
    <mergeCell ref="B28:M28"/>
    <mergeCell ref="B31:AD31"/>
    <mergeCell ref="B33:B37"/>
    <mergeCell ref="C37:I37"/>
    <mergeCell ref="L37:AD37"/>
    <mergeCell ref="L33:AD33"/>
    <mergeCell ref="C34:I34"/>
    <mergeCell ref="L34:AD34"/>
    <mergeCell ref="L36:AD36"/>
    <mergeCell ref="C35:I35"/>
    <mergeCell ref="C27:G27"/>
    <mergeCell ref="L35:AD35"/>
    <mergeCell ref="C36:I36"/>
    <mergeCell ref="C40:I40"/>
    <mergeCell ref="C32:I32"/>
    <mergeCell ref="L32:AD32"/>
    <mergeCell ref="C39:I39"/>
    <mergeCell ref="L39:AD39"/>
    <mergeCell ref="B38:AD38"/>
    <mergeCell ref="B39:B43"/>
    <mergeCell ref="C43:I43"/>
    <mergeCell ref="L43:AD43"/>
    <mergeCell ref="L40:AD40"/>
    <mergeCell ref="C41:I41"/>
    <mergeCell ref="L41:AD41"/>
    <mergeCell ref="C42:I42"/>
    <mergeCell ref="L42:AD42"/>
    <mergeCell ref="C24:G24"/>
    <mergeCell ref="J24:L24"/>
    <mergeCell ref="C25:G25"/>
    <mergeCell ref="J25:L25"/>
    <mergeCell ref="C23:G23"/>
    <mergeCell ref="J23:L23"/>
    <mergeCell ref="C21:G21"/>
    <mergeCell ref="J21:L21"/>
    <mergeCell ref="C22:G22"/>
    <mergeCell ref="J22:L22"/>
    <mergeCell ref="C20:G20"/>
    <mergeCell ref="J20:L20"/>
    <mergeCell ref="C18:G18"/>
    <mergeCell ref="J18:L18"/>
    <mergeCell ref="C19:G19"/>
    <mergeCell ref="J19:L19"/>
    <mergeCell ref="C17:G17"/>
    <mergeCell ref="J17:L17"/>
    <mergeCell ref="C16:G16"/>
    <mergeCell ref="J16:L16"/>
    <mergeCell ref="J9:L9"/>
    <mergeCell ref="C10:G10"/>
    <mergeCell ref="J10:L10"/>
    <mergeCell ref="C14:G14"/>
    <mergeCell ref="J14:L14"/>
    <mergeCell ref="C15:G15"/>
    <mergeCell ref="J15:L15"/>
    <mergeCell ref="C13:G13"/>
    <mergeCell ref="J13:L13"/>
    <mergeCell ref="B8:M8"/>
    <mergeCell ref="C12:G12"/>
    <mergeCell ref="J12:L12"/>
    <mergeCell ref="C9:G9"/>
    <mergeCell ref="Y2:Y5"/>
    <mergeCell ref="R2:R5"/>
    <mergeCell ref="S2:S5"/>
    <mergeCell ref="T2:T5"/>
    <mergeCell ref="U2:U5"/>
    <mergeCell ref="C11:G11"/>
    <mergeCell ref="J11:L11"/>
    <mergeCell ref="Z2:Z5"/>
    <mergeCell ref="AA2:AA5"/>
    <mergeCell ref="AB2:AB5"/>
    <mergeCell ref="AD2:AD7"/>
    <mergeCell ref="V2:V5"/>
    <mergeCell ref="X2:X5"/>
    <mergeCell ref="W2:W5"/>
    <mergeCell ref="B1:D1"/>
    <mergeCell ref="J2:L7"/>
    <mergeCell ref="M2:M7"/>
    <mergeCell ref="O2:O7"/>
    <mergeCell ref="Q2:Q5"/>
    <mergeCell ref="C3:G3"/>
    <mergeCell ref="C4:G4"/>
  </mergeCells>
  <conditionalFormatting sqref="M17">
    <cfRule type="expression" dxfId="198" priority="5">
      <formula>IF($M$17&lt;2,$M$17&gt;0)</formula>
    </cfRule>
  </conditionalFormatting>
  <conditionalFormatting sqref="J27:K27 J23:K25 J22 J9:K16 J18:K21">
    <cfRule type="expression" dxfId="197" priority="16">
      <formula>#REF!=FALSE</formula>
    </cfRule>
    <cfRule type="cellIs" dxfId="196" priority="17" operator="lessThan">
      <formula>0</formula>
    </cfRule>
    <cfRule type="cellIs" dxfId="195" priority="18" operator="between">
      <formula>1</formula>
      <formula>11</formula>
    </cfRule>
  </conditionalFormatting>
  <conditionalFormatting sqref="O28 O8">
    <cfRule type="expression" dxfId="194" priority="22" stopIfTrue="1">
      <formula>$O$28&gt;$G$6</formula>
    </cfRule>
    <cfRule type="expression" dxfId="193" priority="23" stopIfTrue="1">
      <formula>$O$28&lt;$F$6</formula>
    </cfRule>
    <cfRule type="expression" dxfId="192" priority="24">
      <formula>$O$28&gt;((($G$6-$F$6)/10*9)+$F$6)</formula>
    </cfRule>
    <cfRule type="expression" dxfId="191" priority="25">
      <formula>$O$28&gt;$F$6</formula>
    </cfRule>
  </conditionalFormatting>
  <conditionalFormatting sqref="D6">
    <cfRule type="cellIs" dxfId="190" priority="20" stopIfTrue="1" operator="lessThan">
      <formula>0</formula>
    </cfRule>
    <cfRule type="cellIs" dxfId="189" priority="21" operator="greaterThan">
      <formula>2000</formula>
    </cfRule>
  </conditionalFormatting>
  <conditionalFormatting sqref="J17:K17">
    <cfRule type="expression" dxfId="188" priority="12">
      <formula>#REF!=FALSE</formula>
    </cfRule>
    <cfRule type="cellIs" dxfId="187" priority="13" operator="lessThan">
      <formula>0</formula>
    </cfRule>
    <cfRule type="cellIs" dxfId="186" priority="14" operator="between">
      <formula>1</formula>
      <formula>11</formula>
    </cfRule>
  </conditionalFormatting>
  <conditionalFormatting sqref="J26:K26">
    <cfRule type="expression" dxfId="185" priority="9">
      <formula>#REF!=FALSE</formula>
    </cfRule>
    <cfRule type="cellIs" dxfId="184" priority="10" operator="lessThan">
      <formula>0</formula>
    </cfRule>
    <cfRule type="cellIs" dxfId="183" priority="11" operator="between">
      <formula>1</formula>
      <formula>11</formula>
    </cfRule>
  </conditionalFormatting>
  <conditionalFormatting sqref="M15:M18">
    <cfRule type="expression" dxfId="182" priority="8">
      <formula>$M$15+$M$16+$M$17+$M$18&lt;1</formula>
    </cfRule>
  </conditionalFormatting>
  <conditionalFormatting sqref="M24">
    <cfRule type="expression" dxfId="181" priority="7">
      <formula>$M$24&lt;1</formula>
    </cfRule>
  </conditionalFormatting>
  <conditionalFormatting sqref="M25:M26">
    <cfRule type="expression" dxfId="180" priority="6">
      <formula>$M$25+$M$26&lt;1</formula>
    </cfRule>
  </conditionalFormatting>
  <conditionalFormatting sqref="D6">
    <cfRule type="expression" dxfId="179" priority="30">
      <formula>#REF!=FALSE</formula>
    </cfRule>
    <cfRule type="expression" dxfId="178" priority="31">
      <formula>#REF!=1</formula>
    </cfRule>
  </conditionalFormatting>
  <conditionalFormatting sqref="M22">
    <cfRule type="expression" dxfId="177" priority="1">
      <formula>IF($M$22&lt;3,$M$22&gt;0)</formula>
    </cfRule>
  </conditionalFormatting>
  <dataValidations count="2">
    <dataValidation type="list" allowBlank="1" showInputMessage="1" showErrorMessage="1" sqref="E6" xr:uid="{00000000-0002-0000-0200-000000000000}">
      <formula1>"Ano,Ne"</formula1>
    </dataValidation>
    <dataValidation type="whole" allowBlank="1" showInputMessage="1" showErrorMessage="1" sqref="M9:M27" xr:uid="{00000000-0002-0000-0200-000001000000}">
      <formula1>0</formula1>
      <formula2>999999</formula2>
    </dataValidation>
  </dataValidations>
  <hyperlinks>
    <hyperlink ref="B1:D1" location="'Hlavní strana'!A1" display="zpět na hlavní stranu" xr:uid="{00000000-0004-0000-0200-000000000000}"/>
  </hyperlinks>
  <pageMargins left="0.31496062992125984" right="0.31496062992125984" top="0.39370078740157483" bottom="0.19685039370078741" header="0.31496062992125984" footer="0.31496062992125984"/>
  <pageSetup paperSize="9" scale="30" fitToHeight="0" orientation="landscape" r:id="rId3"/>
  <rowBreaks count="1" manualBreakCount="1">
    <brk id="8" min="1" max="29" man="1"/>
  </rowBreaks>
  <ignoredErrors>
    <ignoredError sqref="O23" formula="1"/>
  </ignoredError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B1:AQ70"/>
  <sheetViews>
    <sheetView zoomScale="75" zoomScaleNormal="75" workbookViewId="0">
      <selection activeCell="C3" sqref="C3:G3"/>
    </sheetView>
  </sheetViews>
  <sheetFormatPr defaultColWidth="9.109375" defaultRowHeight="15" zeroHeight="1" x14ac:dyDescent="0.35"/>
  <cols>
    <col min="1" max="1" width="3.44140625" style="35" customWidth="1"/>
    <col min="2" max="2" width="7.6640625" style="76" customWidth="1"/>
    <col min="3" max="3" width="7.6640625" style="36" customWidth="1"/>
    <col min="4" max="4" width="17.33203125" style="36" customWidth="1"/>
    <col min="5" max="5" width="15.44140625" style="36" customWidth="1"/>
    <col min="6" max="6" width="21.5546875" style="36" customWidth="1"/>
    <col min="7" max="7" width="23.5546875" style="36" customWidth="1"/>
    <col min="8" max="9" width="4.77734375" style="36" customWidth="1"/>
    <col min="10" max="10" width="21.6640625" style="36" customWidth="1"/>
    <col min="11" max="11" width="29.5546875" style="36" customWidth="1"/>
    <col min="12" max="12" width="53.44140625" style="36" customWidth="1"/>
    <col min="13" max="13" width="21" style="36" customWidth="1"/>
    <col min="14" max="14" width="6.6640625" style="36" hidden="1" customWidth="1"/>
    <col min="15" max="15" width="16.88671875" style="37" customWidth="1"/>
    <col min="16" max="16" width="7.33203125" style="36" hidden="1" customWidth="1"/>
    <col min="17" max="17" width="15.5546875" style="36" customWidth="1"/>
    <col min="18" max="18" width="16.109375" style="36" customWidth="1"/>
    <col min="19" max="19" width="15.5546875" style="36" customWidth="1"/>
    <col min="20" max="20" width="17.5546875" style="36" customWidth="1"/>
    <col min="21" max="21" width="18.109375" style="36" customWidth="1"/>
    <col min="22" max="22" width="6.6640625" style="36" hidden="1" customWidth="1"/>
    <col min="23" max="23" width="12.109375" style="36" customWidth="1"/>
    <col min="24" max="24" width="0.44140625" style="36" customWidth="1"/>
    <col min="25" max="25" width="12.44140625" style="36" customWidth="1"/>
    <col min="26" max="26" width="12" style="36" customWidth="1"/>
    <col min="27" max="27" width="15" style="36" customWidth="1"/>
    <col min="28" max="28" width="16.109375" style="36" customWidth="1"/>
    <col min="29" max="29" width="14.5546875" style="36" customWidth="1"/>
    <col min="30" max="30" width="0.6640625" style="35" customWidth="1"/>
    <col min="31" max="31" width="18.6640625" style="35" customWidth="1"/>
    <col min="32" max="43" width="9.109375" style="35" customWidth="1"/>
    <col min="44" max="16384" width="9.109375" style="35"/>
  </cols>
  <sheetData>
    <row r="1" spans="2:31" ht="15.6" thickBot="1" x14ac:dyDescent="0.4">
      <c r="B1" s="708" t="s">
        <v>28</v>
      </c>
      <c r="C1" s="709"/>
      <c r="D1" s="710"/>
      <c r="E1" s="35"/>
      <c r="F1" s="35"/>
      <c r="G1" s="35"/>
      <c r="H1" s="35"/>
    </row>
    <row r="2" spans="2:31" ht="20.25" customHeight="1" x14ac:dyDescent="0.45">
      <c r="B2" s="77"/>
      <c r="C2" s="78"/>
      <c r="D2" s="78"/>
      <c r="E2" s="78"/>
      <c r="F2" s="78"/>
      <c r="G2" s="78"/>
      <c r="H2" s="78"/>
      <c r="I2" s="78"/>
      <c r="J2" s="763" t="s">
        <v>264</v>
      </c>
      <c r="K2" s="764"/>
      <c r="L2" s="765"/>
      <c r="M2" s="757" t="s">
        <v>213</v>
      </c>
      <c r="N2" s="85"/>
      <c r="O2" s="774" t="s">
        <v>18</v>
      </c>
      <c r="P2" s="85"/>
      <c r="Q2" s="748" t="s">
        <v>96</v>
      </c>
      <c r="R2" s="751" t="s">
        <v>0</v>
      </c>
      <c r="S2" s="751" t="s">
        <v>97</v>
      </c>
      <c r="T2" s="751" t="s">
        <v>140</v>
      </c>
      <c r="U2" s="751" t="s">
        <v>99</v>
      </c>
      <c r="V2" s="748"/>
      <c r="W2" s="751" t="s">
        <v>100</v>
      </c>
      <c r="X2" s="748"/>
      <c r="Y2" s="751" t="s">
        <v>101</v>
      </c>
      <c r="Z2" s="751" t="s">
        <v>135</v>
      </c>
      <c r="AA2" s="751" t="s">
        <v>103</v>
      </c>
      <c r="AB2" s="751" t="s">
        <v>104</v>
      </c>
      <c r="AC2" s="769" t="s">
        <v>1</v>
      </c>
      <c r="AD2" s="85"/>
      <c r="AE2" s="754" t="s">
        <v>134</v>
      </c>
    </row>
    <row r="3" spans="2:31" ht="27.75" customHeight="1" x14ac:dyDescent="0.45">
      <c r="B3" s="79"/>
      <c r="C3" s="762" t="s">
        <v>19</v>
      </c>
      <c r="D3" s="762"/>
      <c r="E3" s="762"/>
      <c r="F3" s="762"/>
      <c r="G3" s="762"/>
      <c r="H3" s="80"/>
      <c r="I3" s="81"/>
      <c r="J3" s="766"/>
      <c r="K3" s="767"/>
      <c r="L3" s="768"/>
      <c r="M3" s="758"/>
      <c r="N3" s="86"/>
      <c r="O3" s="775"/>
      <c r="P3" s="86"/>
      <c r="Q3" s="749"/>
      <c r="R3" s="752"/>
      <c r="S3" s="752"/>
      <c r="T3" s="752"/>
      <c r="U3" s="752"/>
      <c r="V3" s="749"/>
      <c r="W3" s="752"/>
      <c r="X3" s="749"/>
      <c r="Y3" s="752"/>
      <c r="Z3" s="752"/>
      <c r="AA3" s="752"/>
      <c r="AB3" s="752"/>
      <c r="AC3" s="770"/>
      <c r="AD3" s="86"/>
      <c r="AE3" s="755"/>
    </row>
    <row r="4" spans="2:31" s="36" customFormat="1" ht="30.9" customHeight="1" x14ac:dyDescent="0.45">
      <c r="B4" s="79"/>
      <c r="C4" s="499"/>
      <c r="D4" s="39" t="s">
        <v>20</v>
      </c>
      <c r="E4" s="40" t="s">
        <v>21</v>
      </c>
      <c r="F4" s="40" t="s">
        <v>12</v>
      </c>
      <c r="G4" s="40" t="s">
        <v>13</v>
      </c>
      <c r="H4" s="80"/>
      <c r="I4" s="81"/>
      <c r="J4" s="766"/>
      <c r="K4" s="767"/>
      <c r="L4" s="768"/>
      <c r="M4" s="758"/>
      <c r="N4" s="86"/>
      <c r="O4" s="775"/>
      <c r="P4" s="87"/>
      <c r="Q4" s="749"/>
      <c r="R4" s="752"/>
      <c r="S4" s="752"/>
      <c r="T4" s="752"/>
      <c r="U4" s="752"/>
      <c r="V4" s="749"/>
      <c r="W4" s="752"/>
      <c r="X4" s="749"/>
      <c r="Y4" s="752"/>
      <c r="Z4" s="752"/>
      <c r="AA4" s="752"/>
      <c r="AB4" s="752"/>
      <c r="AC4" s="770"/>
      <c r="AD4" s="88"/>
      <c r="AE4" s="755"/>
    </row>
    <row r="5" spans="2:31" s="36" customFormat="1" ht="30.9" customHeight="1" x14ac:dyDescent="0.45">
      <c r="B5" s="79"/>
      <c r="C5" s="41" t="s">
        <v>23</v>
      </c>
      <c r="D5" s="13">
        <v>0</v>
      </c>
      <c r="E5" s="93"/>
      <c r="F5" s="42">
        <f>100000</f>
        <v>100000</v>
      </c>
      <c r="G5" s="42">
        <f>500000+D5*3000</f>
        <v>500000</v>
      </c>
      <c r="H5" s="80"/>
      <c r="I5" s="81"/>
      <c r="J5" s="766"/>
      <c r="K5" s="767"/>
      <c r="L5" s="768"/>
      <c r="M5" s="758"/>
      <c r="N5" s="86"/>
      <c r="O5" s="775"/>
      <c r="P5" s="87"/>
      <c r="Q5" s="749"/>
      <c r="R5" s="753"/>
      <c r="S5" s="753"/>
      <c r="T5" s="753"/>
      <c r="U5" s="753"/>
      <c r="V5" s="750"/>
      <c r="W5" s="753"/>
      <c r="X5" s="750"/>
      <c r="Y5" s="753"/>
      <c r="Z5" s="753"/>
      <c r="AA5" s="753"/>
      <c r="AB5" s="753"/>
      <c r="AC5" s="771"/>
      <c r="AD5" s="88"/>
      <c r="AE5" s="755"/>
    </row>
    <row r="6" spans="2:31" s="46" customFormat="1" ht="30.9" customHeight="1" x14ac:dyDescent="0.3">
      <c r="B6" s="79"/>
      <c r="C6" s="43" t="s">
        <v>14</v>
      </c>
      <c r="D6" s="13">
        <v>0</v>
      </c>
      <c r="E6" s="245" t="s">
        <v>22</v>
      </c>
      <c r="F6" s="44">
        <f>100000</f>
        <v>100000</v>
      </c>
      <c r="G6" s="44">
        <f>500000+D6*3000</f>
        <v>500000</v>
      </c>
      <c r="H6" s="80"/>
      <c r="I6" s="82"/>
      <c r="J6" s="766"/>
      <c r="K6" s="767"/>
      <c r="L6" s="768"/>
      <c r="M6" s="758"/>
      <c r="N6" s="89"/>
      <c r="O6" s="775"/>
      <c r="P6" s="90"/>
      <c r="Q6" s="101" t="s">
        <v>98</v>
      </c>
      <c r="R6" s="759" t="s">
        <v>3</v>
      </c>
      <c r="S6" s="760"/>
      <c r="T6" s="760"/>
      <c r="U6" s="760"/>
      <c r="V6" s="760"/>
      <c r="W6" s="760"/>
      <c r="X6" s="760"/>
      <c r="Y6" s="760"/>
      <c r="Z6" s="760"/>
      <c r="AA6" s="760"/>
      <c r="AB6" s="760"/>
      <c r="AC6" s="761"/>
      <c r="AD6" s="91"/>
      <c r="AE6" s="755"/>
    </row>
    <row r="7" spans="2:31" s="46" customFormat="1" ht="36.75" customHeight="1" thickBot="1" x14ac:dyDescent="0.35">
      <c r="B7" s="79"/>
      <c r="C7" s="82"/>
      <c r="D7" s="83"/>
      <c r="E7" s="82"/>
      <c r="F7" s="82"/>
      <c r="G7" s="82"/>
      <c r="H7" s="84"/>
      <c r="I7" s="82"/>
      <c r="J7" s="766"/>
      <c r="K7" s="767"/>
      <c r="L7" s="768"/>
      <c r="M7" s="758"/>
      <c r="N7" s="89">
        <f>IF((D5=0),IF(O25&gt;0,1,0),0)</f>
        <v>0</v>
      </c>
      <c r="O7" s="775"/>
      <c r="P7" s="90"/>
      <c r="Q7" s="90"/>
      <c r="R7" s="90"/>
      <c r="S7" s="90"/>
      <c r="T7" s="90"/>
      <c r="U7" s="90"/>
      <c r="V7" s="100"/>
      <c r="W7" s="90"/>
      <c r="X7" s="100"/>
      <c r="Y7" s="90"/>
      <c r="Z7" s="90"/>
      <c r="AA7" s="90"/>
      <c r="AB7" s="90"/>
      <c r="AC7" s="90"/>
      <c r="AD7" s="91"/>
      <c r="AE7" s="755"/>
    </row>
    <row r="8" spans="2:31" s="23" customFormat="1" ht="30.75" customHeight="1" thickBot="1" x14ac:dyDescent="0.35">
      <c r="B8" s="659" t="s">
        <v>4</v>
      </c>
      <c r="C8" s="660"/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47"/>
      <c r="O8" s="48">
        <f>O25</f>
        <v>0</v>
      </c>
      <c r="P8" s="49">
        <f>IF(SUM($W$10:$W$24)&lt;&gt;0,1,0)</f>
        <v>0</v>
      </c>
      <c r="Q8" s="253" t="s">
        <v>87</v>
      </c>
      <c r="R8" s="254" t="s">
        <v>88</v>
      </c>
      <c r="S8" s="254" t="s">
        <v>89</v>
      </c>
      <c r="T8" s="254" t="s">
        <v>139</v>
      </c>
      <c r="U8" s="254" t="s">
        <v>90</v>
      </c>
      <c r="V8" s="256"/>
      <c r="W8" s="257" t="s">
        <v>138</v>
      </c>
      <c r="X8" s="256"/>
      <c r="Y8" s="256" t="s">
        <v>91</v>
      </c>
      <c r="Z8" s="256" t="s">
        <v>92</v>
      </c>
      <c r="AA8" s="256" t="s">
        <v>93</v>
      </c>
      <c r="AB8" s="258" t="s">
        <v>94</v>
      </c>
      <c r="AC8" s="259" t="s">
        <v>214</v>
      </c>
      <c r="AD8" s="49"/>
      <c r="AE8" s="50" t="str">
        <f>AE25</f>
        <v>hodnota není v limitu</v>
      </c>
    </row>
    <row r="9" spans="2:31" s="23" customFormat="1" ht="30.75" customHeight="1" thickBot="1" x14ac:dyDescent="0.35">
      <c r="B9" s="734" t="s">
        <v>5</v>
      </c>
      <c r="C9" s="735"/>
      <c r="D9" s="735"/>
      <c r="E9" s="735"/>
      <c r="F9" s="735"/>
      <c r="G9" s="735"/>
      <c r="H9" s="735"/>
      <c r="I9" s="735"/>
      <c r="J9" s="735"/>
      <c r="K9" s="735"/>
      <c r="L9" s="735"/>
      <c r="M9" s="735"/>
      <c r="N9" s="51"/>
      <c r="O9" s="52">
        <f>O45</f>
        <v>0</v>
      </c>
      <c r="P9" s="53">
        <f>IF(SUM($W$26:$W$44)&lt;&gt;0,1,0)</f>
        <v>0</v>
      </c>
      <c r="Q9" s="246" t="s">
        <v>87</v>
      </c>
      <c r="R9" s="247" t="s">
        <v>88</v>
      </c>
      <c r="S9" s="247" t="s">
        <v>89</v>
      </c>
      <c r="T9" s="247" t="s">
        <v>139</v>
      </c>
      <c r="U9" s="247" t="s">
        <v>90</v>
      </c>
      <c r="V9" s="249"/>
      <c r="W9" s="250" t="s">
        <v>138</v>
      </c>
      <c r="X9" s="249"/>
      <c r="Y9" s="249" t="s">
        <v>91</v>
      </c>
      <c r="Z9" s="249" t="s">
        <v>92</v>
      </c>
      <c r="AA9" s="249" t="s">
        <v>93</v>
      </c>
      <c r="AB9" s="251" t="s">
        <v>94</v>
      </c>
      <c r="AC9" s="252" t="s">
        <v>214</v>
      </c>
      <c r="AD9" s="53"/>
      <c r="AE9" s="55" t="str">
        <f>AE45</f>
        <v>hodnota není v limitu</v>
      </c>
    </row>
    <row r="10" spans="2:31" s="23" customFormat="1" ht="30.75" customHeight="1" x14ac:dyDescent="0.3">
      <c r="B10" s="94" t="s">
        <v>31</v>
      </c>
      <c r="C10" s="661" t="s">
        <v>35</v>
      </c>
      <c r="D10" s="661"/>
      <c r="E10" s="661"/>
      <c r="F10" s="661"/>
      <c r="G10" s="661"/>
      <c r="H10" s="56"/>
      <c r="I10" s="56"/>
      <c r="J10" s="776" t="s">
        <v>63</v>
      </c>
      <c r="K10" s="661"/>
      <c r="L10" s="777"/>
      <c r="M10" s="18">
        <v>0</v>
      </c>
      <c r="N10" s="25">
        <f t="shared" ref="N10:N16" si="0">IF($E$5="Ano",0,IF(ISNUMBER(M10),M10,0))</f>
        <v>0</v>
      </c>
      <c r="O10" s="57">
        <f t="shared" ref="O10:O19" si="1">AE10*N10</f>
        <v>0</v>
      </c>
      <c r="P10" s="58"/>
      <c r="Q10" s="171">
        <f>IF(N10&lt;&gt;0,1,0)</f>
        <v>0</v>
      </c>
      <c r="R10" s="172">
        <f>IF($N10&lt;&gt;0,1,0)</f>
        <v>0</v>
      </c>
      <c r="S10" s="126"/>
      <c r="T10" s="126"/>
      <c r="U10" s="126"/>
      <c r="V10" s="126"/>
      <c r="W10" s="173"/>
      <c r="X10" s="126"/>
      <c r="Y10" s="126"/>
      <c r="Z10" s="126"/>
      <c r="AA10" s="121">
        <f t="shared" ref="AA10:AA14" si="2">IF($N10&lt;&gt;0,"XXX",0)</f>
        <v>0</v>
      </c>
      <c r="AB10" s="126">
        <f t="shared" ref="AB10:AB16" si="3">IF($N10&lt;&gt;0,"XXX",0)</f>
        <v>0</v>
      </c>
      <c r="AC10" s="128"/>
      <c r="AD10" s="22"/>
      <c r="AE10" s="155">
        <v>23445</v>
      </c>
    </row>
    <row r="11" spans="2:31" s="23" customFormat="1" ht="30.75" customHeight="1" x14ac:dyDescent="0.3">
      <c r="B11" s="95" t="s">
        <v>32</v>
      </c>
      <c r="C11" s="665" t="s">
        <v>235</v>
      </c>
      <c r="D11" s="665"/>
      <c r="E11" s="665"/>
      <c r="F11" s="665"/>
      <c r="G11" s="665"/>
      <c r="H11" s="24"/>
      <c r="I11" s="24"/>
      <c r="J11" s="666" t="s">
        <v>62</v>
      </c>
      <c r="K11" s="665"/>
      <c r="L11" s="667"/>
      <c r="M11" s="17">
        <v>0</v>
      </c>
      <c r="N11" s="25">
        <f t="shared" si="0"/>
        <v>0</v>
      </c>
      <c r="O11" s="26">
        <f t="shared" si="1"/>
        <v>0</v>
      </c>
      <c r="P11" s="27"/>
      <c r="Q11" s="150">
        <f t="shared" ref="Q11:Q24" si="4">IF(N11&lt;&gt;0,1,0)</f>
        <v>0</v>
      </c>
      <c r="R11" s="122">
        <f t="shared" ref="R11" si="5">IF($N11&lt;&gt;0,1,0)</f>
        <v>0</v>
      </c>
      <c r="S11" s="121"/>
      <c r="T11" s="121"/>
      <c r="U11" s="121"/>
      <c r="V11" s="121"/>
      <c r="W11" s="124"/>
      <c r="X11" s="121"/>
      <c r="Y11" s="121"/>
      <c r="Z11" s="121"/>
      <c r="AA11" s="121">
        <f t="shared" si="2"/>
        <v>0</v>
      </c>
      <c r="AB11" s="121">
        <f t="shared" si="3"/>
        <v>0</v>
      </c>
      <c r="AC11" s="125"/>
      <c r="AD11" s="27"/>
      <c r="AE11" s="156">
        <v>5879</v>
      </c>
    </row>
    <row r="12" spans="2:31" s="23" customFormat="1" ht="30.75" customHeight="1" x14ac:dyDescent="0.3">
      <c r="B12" s="95" t="s">
        <v>33</v>
      </c>
      <c r="C12" s="665" t="s">
        <v>252</v>
      </c>
      <c r="D12" s="665"/>
      <c r="E12" s="665"/>
      <c r="F12" s="665"/>
      <c r="G12" s="665"/>
      <c r="H12" s="24"/>
      <c r="I12" s="24"/>
      <c r="J12" s="666" t="s">
        <v>61</v>
      </c>
      <c r="K12" s="665"/>
      <c r="L12" s="667"/>
      <c r="M12" s="17">
        <v>0</v>
      </c>
      <c r="N12" s="25">
        <f t="shared" si="0"/>
        <v>0</v>
      </c>
      <c r="O12" s="26">
        <f t="shared" si="1"/>
        <v>0</v>
      </c>
      <c r="P12" s="27"/>
      <c r="Q12" s="150">
        <f t="shared" si="4"/>
        <v>0</v>
      </c>
      <c r="R12" s="122">
        <f>IF(N12&lt;&gt;0,1,0)</f>
        <v>0</v>
      </c>
      <c r="S12" s="121"/>
      <c r="T12" s="121"/>
      <c r="U12" s="121"/>
      <c r="V12" s="121"/>
      <c r="W12" s="124"/>
      <c r="X12" s="121"/>
      <c r="Y12" s="121"/>
      <c r="Z12" s="121"/>
      <c r="AA12" s="121">
        <f t="shared" si="2"/>
        <v>0</v>
      </c>
      <c r="AB12" s="121">
        <f t="shared" si="3"/>
        <v>0</v>
      </c>
      <c r="AC12" s="125"/>
      <c r="AD12" s="27"/>
      <c r="AE12" s="156">
        <v>3390</v>
      </c>
    </row>
    <row r="13" spans="2:31" s="23" customFormat="1" ht="30.75" customHeight="1" x14ac:dyDescent="0.3">
      <c r="B13" s="95" t="s">
        <v>37</v>
      </c>
      <c r="C13" s="665" t="s">
        <v>46</v>
      </c>
      <c r="D13" s="665"/>
      <c r="E13" s="665"/>
      <c r="F13" s="665"/>
      <c r="G13" s="665"/>
      <c r="H13" s="24"/>
      <c r="I13" s="24"/>
      <c r="J13" s="666" t="s">
        <v>60</v>
      </c>
      <c r="K13" s="665"/>
      <c r="L13" s="667"/>
      <c r="M13" s="17">
        <v>0</v>
      </c>
      <c r="N13" s="25">
        <f t="shared" si="0"/>
        <v>0</v>
      </c>
      <c r="O13" s="26">
        <f t="shared" si="1"/>
        <v>0</v>
      </c>
      <c r="P13" s="27"/>
      <c r="Q13" s="150">
        <f t="shared" si="4"/>
        <v>0</v>
      </c>
      <c r="R13" s="122"/>
      <c r="S13" s="121"/>
      <c r="T13" s="121"/>
      <c r="U13" s="121">
        <f>IF(N12&lt;&gt;0,1,0)</f>
        <v>0</v>
      </c>
      <c r="V13" s="121"/>
      <c r="W13" s="124"/>
      <c r="X13" s="121"/>
      <c r="Y13" s="121"/>
      <c r="Z13" s="121"/>
      <c r="AA13" s="121">
        <f t="shared" si="2"/>
        <v>0</v>
      </c>
      <c r="AB13" s="121">
        <f t="shared" si="3"/>
        <v>0</v>
      </c>
      <c r="AC13" s="125"/>
      <c r="AD13" s="27"/>
      <c r="AE13" s="156">
        <v>9572</v>
      </c>
    </row>
    <row r="14" spans="2:31" s="23" customFormat="1" ht="30.75" customHeight="1" x14ac:dyDescent="0.3">
      <c r="B14" s="95" t="s">
        <v>65</v>
      </c>
      <c r="C14" s="673" t="s">
        <v>74</v>
      </c>
      <c r="D14" s="673"/>
      <c r="E14" s="673"/>
      <c r="F14" s="673"/>
      <c r="G14" s="673"/>
      <c r="H14" s="24"/>
      <c r="I14" s="24"/>
      <c r="J14" s="670" t="s">
        <v>239</v>
      </c>
      <c r="K14" s="671"/>
      <c r="L14" s="672"/>
      <c r="M14" s="17">
        <v>0</v>
      </c>
      <c r="N14" s="25">
        <f t="shared" si="0"/>
        <v>0</v>
      </c>
      <c r="O14" s="26">
        <f>AE14*N14</f>
        <v>0</v>
      </c>
      <c r="P14" s="27"/>
      <c r="Q14" s="150">
        <f t="shared" si="4"/>
        <v>0</v>
      </c>
      <c r="R14" s="122"/>
      <c r="S14" s="121"/>
      <c r="T14" s="121"/>
      <c r="U14" s="121">
        <f>IF(N13&lt;&gt;0,1,0)</f>
        <v>0</v>
      </c>
      <c r="V14" s="121"/>
      <c r="W14" s="124"/>
      <c r="X14" s="121"/>
      <c r="Y14" s="121"/>
      <c r="Z14" s="121"/>
      <c r="AA14" s="121">
        <f t="shared" si="2"/>
        <v>0</v>
      </c>
      <c r="AB14" s="121">
        <f t="shared" si="3"/>
        <v>0</v>
      </c>
      <c r="AC14" s="125"/>
      <c r="AD14" s="27"/>
      <c r="AE14" s="156">
        <v>9572</v>
      </c>
    </row>
    <row r="15" spans="2:31" s="23" customFormat="1" ht="30.75" customHeight="1" x14ac:dyDescent="0.3">
      <c r="B15" s="95" t="s">
        <v>67</v>
      </c>
      <c r="C15" s="673" t="s">
        <v>81</v>
      </c>
      <c r="D15" s="673"/>
      <c r="E15" s="673"/>
      <c r="F15" s="673"/>
      <c r="G15" s="673"/>
      <c r="H15" s="24"/>
      <c r="I15" s="24"/>
      <c r="J15" s="674" t="s">
        <v>274</v>
      </c>
      <c r="K15" s="673"/>
      <c r="L15" s="675"/>
      <c r="M15" s="17">
        <v>0</v>
      </c>
      <c r="N15" s="25">
        <f t="shared" si="0"/>
        <v>0</v>
      </c>
      <c r="O15" s="26">
        <f>AE15*N15</f>
        <v>0</v>
      </c>
      <c r="P15" s="27"/>
      <c r="Q15" s="150">
        <f t="shared" si="4"/>
        <v>0</v>
      </c>
      <c r="R15" s="122"/>
      <c r="S15" s="121">
        <f t="shared" ref="S15:S16" si="6">N15</f>
        <v>0</v>
      </c>
      <c r="T15" s="121">
        <f t="shared" ref="T15:T16" si="7">N15*0.85</f>
        <v>0</v>
      </c>
      <c r="U15" s="121"/>
      <c r="V15" s="121"/>
      <c r="W15" s="124"/>
      <c r="X15" s="121"/>
      <c r="Y15" s="121"/>
      <c r="Z15" s="121"/>
      <c r="AA15" s="121">
        <f>IF($N15&lt;&gt;0,"XXX",0)</f>
        <v>0</v>
      </c>
      <c r="AB15" s="121">
        <f t="shared" si="3"/>
        <v>0</v>
      </c>
      <c r="AC15" s="125"/>
      <c r="AD15" s="27"/>
      <c r="AE15" s="156">
        <v>1180</v>
      </c>
    </row>
    <row r="16" spans="2:31" s="23" customFormat="1" ht="30.75" customHeight="1" x14ac:dyDescent="0.3">
      <c r="B16" s="95" t="s">
        <v>240</v>
      </c>
      <c r="C16" s="673" t="s">
        <v>241</v>
      </c>
      <c r="D16" s="673"/>
      <c r="E16" s="673"/>
      <c r="F16" s="673"/>
      <c r="G16" s="673"/>
      <c r="H16" s="24"/>
      <c r="I16" s="24"/>
      <c r="J16" s="674" t="s">
        <v>270</v>
      </c>
      <c r="K16" s="673"/>
      <c r="L16" s="675"/>
      <c r="M16" s="17">
        <v>0</v>
      </c>
      <c r="N16" s="25">
        <f t="shared" si="0"/>
        <v>0</v>
      </c>
      <c r="O16" s="26">
        <f>AE16*N16</f>
        <v>0</v>
      </c>
      <c r="P16" s="27"/>
      <c r="Q16" s="150">
        <f t="shared" si="4"/>
        <v>0</v>
      </c>
      <c r="R16" s="122"/>
      <c r="S16" s="121">
        <f t="shared" si="6"/>
        <v>0</v>
      </c>
      <c r="T16" s="121">
        <f t="shared" si="7"/>
        <v>0</v>
      </c>
      <c r="U16" s="121"/>
      <c r="V16" s="121"/>
      <c r="W16" s="124"/>
      <c r="X16" s="121"/>
      <c r="Y16" s="121"/>
      <c r="Z16" s="121"/>
      <c r="AA16" s="121">
        <f>IF($N16&lt;&gt;0,"XXX",0)</f>
        <v>0</v>
      </c>
      <c r="AB16" s="121">
        <f t="shared" si="3"/>
        <v>0</v>
      </c>
      <c r="AC16" s="125"/>
      <c r="AD16" s="27"/>
      <c r="AE16" s="156">
        <v>2360</v>
      </c>
    </row>
    <row r="17" spans="2:31" s="23" customFormat="1" ht="30.75" customHeight="1" x14ac:dyDescent="0.3">
      <c r="B17" s="95" t="s">
        <v>38</v>
      </c>
      <c r="C17" s="665" t="s">
        <v>47</v>
      </c>
      <c r="D17" s="665"/>
      <c r="E17" s="665"/>
      <c r="F17" s="665"/>
      <c r="G17" s="665"/>
      <c r="H17" s="24"/>
      <c r="I17" s="24"/>
      <c r="J17" s="666" t="s">
        <v>165</v>
      </c>
      <c r="K17" s="665"/>
      <c r="L17" s="667"/>
      <c r="M17" s="17">
        <v>0</v>
      </c>
      <c r="N17" s="25">
        <f>IF($E$5="Ano",0,IF(ISNUMBER(M17),M17,0))</f>
        <v>0</v>
      </c>
      <c r="O17" s="26">
        <f t="shared" si="1"/>
        <v>0</v>
      </c>
      <c r="P17" s="27"/>
      <c r="Q17" s="150">
        <f t="shared" si="4"/>
        <v>0</v>
      </c>
      <c r="R17" s="122"/>
      <c r="S17" s="121">
        <f>N17</f>
        <v>0</v>
      </c>
      <c r="T17" s="121">
        <f>N17*0.85</f>
        <v>0</v>
      </c>
      <c r="U17" s="121"/>
      <c r="V17" s="121"/>
      <c r="W17" s="124"/>
      <c r="X17" s="121"/>
      <c r="Y17" s="121"/>
      <c r="Z17" s="121"/>
      <c r="AA17" s="121"/>
      <c r="AB17" s="121"/>
      <c r="AC17" s="125">
        <f>S17</f>
        <v>0</v>
      </c>
      <c r="AD17" s="27"/>
      <c r="AE17" s="156">
        <v>3632</v>
      </c>
    </row>
    <row r="18" spans="2:31" s="23" customFormat="1" ht="30.75" customHeight="1" x14ac:dyDescent="0.3">
      <c r="B18" s="95" t="s">
        <v>39</v>
      </c>
      <c r="C18" s="665" t="s">
        <v>48</v>
      </c>
      <c r="D18" s="665"/>
      <c r="E18" s="665"/>
      <c r="F18" s="665"/>
      <c r="G18" s="665"/>
      <c r="H18" s="24"/>
      <c r="I18" s="24"/>
      <c r="J18" s="666" t="s">
        <v>59</v>
      </c>
      <c r="K18" s="665"/>
      <c r="L18" s="667"/>
      <c r="M18" s="17">
        <v>0</v>
      </c>
      <c r="N18" s="25">
        <f t="shared" ref="N18:N24" si="8">IF(ISNUMBER(M18),M18,0)</f>
        <v>0</v>
      </c>
      <c r="O18" s="26">
        <f t="shared" si="1"/>
        <v>0</v>
      </c>
      <c r="P18" s="27"/>
      <c r="Q18" s="150">
        <f t="shared" si="4"/>
        <v>0</v>
      </c>
      <c r="R18" s="121"/>
      <c r="S18" s="121">
        <f>N18</f>
        <v>0</v>
      </c>
      <c r="T18" s="121">
        <f t="shared" ref="T18:T20" si="9">N18*0.85</f>
        <v>0</v>
      </c>
      <c r="U18" s="121"/>
      <c r="V18" s="121"/>
      <c r="W18" s="124"/>
      <c r="X18" s="121"/>
      <c r="Y18" s="121"/>
      <c r="Z18" s="121"/>
      <c r="AA18" s="121"/>
      <c r="AB18" s="121"/>
      <c r="AC18" s="125">
        <f t="shared" ref="AC18:AC21" si="10">S18</f>
        <v>0</v>
      </c>
      <c r="AD18" s="27"/>
      <c r="AE18" s="156">
        <v>18160</v>
      </c>
    </row>
    <row r="19" spans="2:31" s="23" customFormat="1" ht="30.75" customHeight="1" x14ac:dyDescent="0.3">
      <c r="B19" s="95" t="s">
        <v>40</v>
      </c>
      <c r="C19" s="665" t="s">
        <v>49</v>
      </c>
      <c r="D19" s="665"/>
      <c r="E19" s="665"/>
      <c r="F19" s="665"/>
      <c r="G19" s="665"/>
      <c r="H19" s="24"/>
      <c r="I19" s="24"/>
      <c r="J19" s="666" t="s">
        <v>58</v>
      </c>
      <c r="K19" s="665"/>
      <c r="L19" s="667"/>
      <c r="M19" s="17">
        <v>0</v>
      </c>
      <c r="N19" s="25">
        <f t="shared" si="8"/>
        <v>0</v>
      </c>
      <c r="O19" s="26">
        <f t="shared" si="1"/>
        <v>0</v>
      </c>
      <c r="P19" s="27"/>
      <c r="Q19" s="150">
        <f t="shared" si="4"/>
        <v>0</v>
      </c>
      <c r="R19" s="121"/>
      <c r="S19" s="121">
        <f t="shared" ref="S19:S21" si="11">N19</f>
        <v>0</v>
      </c>
      <c r="T19" s="121">
        <f t="shared" si="9"/>
        <v>0</v>
      </c>
      <c r="U19" s="121"/>
      <c r="V19" s="121"/>
      <c r="W19" s="124"/>
      <c r="X19" s="121"/>
      <c r="Y19" s="121"/>
      <c r="Z19" s="121"/>
      <c r="AA19" s="121"/>
      <c r="AB19" s="121"/>
      <c r="AC19" s="125">
        <f t="shared" si="10"/>
        <v>0</v>
      </c>
      <c r="AD19" s="27"/>
      <c r="AE19" s="156">
        <v>27240</v>
      </c>
    </row>
    <row r="20" spans="2:31" s="23" customFormat="1" ht="30.75" customHeight="1" x14ac:dyDescent="0.3">
      <c r="B20" s="95" t="s">
        <v>242</v>
      </c>
      <c r="C20" s="673" t="s">
        <v>243</v>
      </c>
      <c r="D20" s="673"/>
      <c r="E20" s="673"/>
      <c r="F20" s="673"/>
      <c r="G20" s="673"/>
      <c r="H20" s="24"/>
      <c r="I20" s="24"/>
      <c r="J20" s="674" t="s">
        <v>244</v>
      </c>
      <c r="K20" s="673"/>
      <c r="L20" s="675"/>
      <c r="M20" s="17">
        <v>0</v>
      </c>
      <c r="N20" s="25">
        <f t="shared" si="8"/>
        <v>0</v>
      </c>
      <c r="O20" s="26">
        <f>AE20*N20</f>
        <v>0</v>
      </c>
      <c r="P20" s="27"/>
      <c r="Q20" s="150">
        <f t="shared" si="4"/>
        <v>0</v>
      </c>
      <c r="R20" s="121"/>
      <c r="S20" s="121">
        <f t="shared" si="11"/>
        <v>0</v>
      </c>
      <c r="T20" s="121">
        <f t="shared" si="9"/>
        <v>0</v>
      </c>
      <c r="U20" s="121"/>
      <c r="V20" s="121"/>
      <c r="W20" s="124"/>
      <c r="X20" s="121"/>
      <c r="Y20" s="121"/>
      <c r="Z20" s="121"/>
      <c r="AA20" s="121"/>
      <c r="AB20" s="121"/>
      <c r="AC20" s="125">
        <f t="shared" si="10"/>
        <v>0</v>
      </c>
      <c r="AD20" s="27"/>
      <c r="AE20" s="156">
        <v>1816</v>
      </c>
    </row>
    <row r="21" spans="2:31" s="23" customFormat="1" ht="30.75" customHeight="1" x14ac:dyDescent="0.3">
      <c r="B21" s="95" t="s">
        <v>41</v>
      </c>
      <c r="C21" s="665" t="s">
        <v>50</v>
      </c>
      <c r="D21" s="665"/>
      <c r="E21" s="665"/>
      <c r="F21" s="665"/>
      <c r="G21" s="665"/>
      <c r="H21" s="24"/>
      <c r="I21" s="24"/>
      <c r="J21" s="666" t="s">
        <v>54</v>
      </c>
      <c r="K21" s="665"/>
      <c r="L21" s="667"/>
      <c r="M21" s="162">
        <f>'Kalkulace ceny stáží'!D22</f>
        <v>0</v>
      </c>
      <c r="N21" s="25">
        <f t="shared" si="8"/>
        <v>0</v>
      </c>
      <c r="O21" s="26">
        <f>'Kalkulace ceny stáží'!O7</f>
        <v>0</v>
      </c>
      <c r="P21" s="27"/>
      <c r="Q21" s="150">
        <f t="shared" si="4"/>
        <v>0</v>
      </c>
      <c r="R21" s="121"/>
      <c r="S21" s="121">
        <f t="shared" si="11"/>
        <v>0</v>
      </c>
      <c r="T21" s="121">
        <f>N21</f>
        <v>0</v>
      </c>
      <c r="U21" s="121"/>
      <c r="V21" s="121"/>
      <c r="W21" s="124"/>
      <c r="X21" s="121"/>
      <c r="Y21" s="121"/>
      <c r="Z21" s="121"/>
      <c r="AA21" s="121"/>
      <c r="AB21" s="121"/>
      <c r="AC21" s="125">
        <f t="shared" si="10"/>
        <v>0</v>
      </c>
      <c r="AD21" s="778" t="s">
        <v>136</v>
      </c>
      <c r="AE21" s="779"/>
    </row>
    <row r="22" spans="2:31" s="23" customFormat="1" ht="30.75" customHeight="1" x14ac:dyDescent="0.3">
      <c r="B22" s="95" t="s">
        <v>42</v>
      </c>
      <c r="C22" s="665" t="s">
        <v>51</v>
      </c>
      <c r="D22" s="665"/>
      <c r="E22" s="665"/>
      <c r="F22" s="665"/>
      <c r="G22" s="665"/>
      <c r="H22" s="24"/>
      <c r="I22" s="24"/>
      <c r="J22" s="666" t="s">
        <v>57</v>
      </c>
      <c r="K22" s="665"/>
      <c r="L22" s="667"/>
      <c r="M22" s="17">
        <v>0</v>
      </c>
      <c r="N22" s="25">
        <f t="shared" si="8"/>
        <v>0</v>
      </c>
      <c r="O22" s="26">
        <f>AE22*N22</f>
        <v>0</v>
      </c>
      <c r="P22" s="27"/>
      <c r="Q22" s="150">
        <f t="shared" si="4"/>
        <v>0</v>
      </c>
      <c r="R22" s="122"/>
      <c r="S22" s="122"/>
      <c r="T22" s="122"/>
      <c r="U22" s="121"/>
      <c r="V22" s="121"/>
      <c r="W22" s="124">
        <f>M22*2</f>
        <v>0</v>
      </c>
      <c r="X22" s="121"/>
      <c r="Y22" s="121"/>
      <c r="Z22" s="121"/>
      <c r="AA22" s="121"/>
      <c r="AB22" s="121"/>
      <c r="AC22" s="125"/>
      <c r="AD22" s="27"/>
      <c r="AE22" s="156">
        <v>8268</v>
      </c>
    </row>
    <row r="23" spans="2:31" s="23" customFormat="1" ht="30.75" customHeight="1" x14ac:dyDescent="0.3">
      <c r="B23" s="95" t="s">
        <v>43</v>
      </c>
      <c r="C23" s="665" t="s">
        <v>52</v>
      </c>
      <c r="D23" s="665"/>
      <c r="E23" s="665"/>
      <c r="F23" s="665"/>
      <c r="G23" s="665"/>
      <c r="H23" s="24"/>
      <c r="I23" s="24"/>
      <c r="J23" s="666" t="s">
        <v>56</v>
      </c>
      <c r="K23" s="665"/>
      <c r="L23" s="667"/>
      <c r="M23" s="17">
        <v>0</v>
      </c>
      <c r="N23" s="25">
        <f t="shared" si="8"/>
        <v>0</v>
      </c>
      <c r="O23" s="26">
        <f>AE23*N23</f>
        <v>0</v>
      </c>
      <c r="P23" s="27"/>
      <c r="Q23" s="150">
        <f t="shared" si="4"/>
        <v>0</v>
      </c>
      <c r="R23" s="122"/>
      <c r="S23" s="122"/>
      <c r="T23" s="122"/>
      <c r="U23" s="121"/>
      <c r="V23" s="121"/>
      <c r="W23" s="124">
        <f>IF($N23&lt;&gt;0,1,0)</f>
        <v>0</v>
      </c>
      <c r="X23" s="121"/>
      <c r="Y23" s="121"/>
      <c r="Z23" s="121"/>
      <c r="AA23" s="121"/>
      <c r="AB23" s="121"/>
      <c r="AC23" s="125"/>
      <c r="AD23" s="27"/>
      <c r="AE23" s="156">
        <v>4134</v>
      </c>
    </row>
    <row r="24" spans="2:31" s="23" customFormat="1" ht="30.75" customHeight="1" thickBot="1" x14ac:dyDescent="0.35">
      <c r="B24" s="95" t="s">
        <v>44</v>
      </c>
      <c r="C24" s="756" t="s">
        <v>53</v>
      </c>
      <c r="D24" s="756"/>
      <c r="E24" s="756"/>
      <c r="F24" s="756"/>
      <c r="G24" s="756"/>
      <c r="H24" s="24"/>
      <c r="I24" s="24"/>
      <c r="J24" s="772" t="s">
        <v>95</v>
      </c>
      <c r="K24" s="756"/>
      <c r="L24" s="773"/>
      <c r="M24" s="17">
        <v>0</v>
      </c>
      <c r="N24" s="25">
        <f t="shared" si="8"/>
        <v>0</v>
      </c>
      <c r="O24" s="26">
        <f>AE24*N24</f>
        <v>0</v>
      </c>
      <c r="P24" s="27"/>
      <c r="Q24" s="152">
        <f t="shared" si="4"/>
        <v>0</v>
      </c>
      <c r="R24" s="166"/>
      <c r="S24" s="166"/>
      <c r="T24" s="166"/>
      <c r="U24" s="167"/>
      <c r="V24" s="167"/>
      <c r="W24" s="168">
        <f>IF($N24&lt;&gt;0,1,0)</f>
        <v>0</v>
      </c>
      <c r="X24" s="167"/>
      <c r="Y24" s="167"/>
      <c r="Z24" s="167"/>
      <c r="AA24" s="167"/>
      <c r="AB24" s="167"/>
      <c r="AC24" s="169"/>
      <c r="AD24" s="170"/>
      <c r="AE24" s="156">
        <v>8268</v>
      </c>
    </row>
    <row r="25" spans="2:31" s="23" customFormat="1" ht="30.75" customHeight="1" thickBot="1" x14ac:dyDescent="0.35">
      <c r="B25" s="659" t="s">
        <v>4</v>
      </c>
      <c r="C25" s="660"/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47">
        <f>G5-O25</f>
        <v>500000</v>
      </c>
      <c r="O25" s="48">
        <f>SUM(O10:O24)</f>
        <v>0</v>
      </c>
      <c r="P25" s="49">
        <f>IF(SUM($W$10:$W$24)&lt;&gt;0,1,0)</f>
        <v>0</v>
      </c>
      <c r="Q25" s="260" t="s">
        <v>87</v>
      </c>
      <c r="R25" s="261" t="s">
        <v>88</v>
      </c>
      <c r="S25" s="261" t="s">
        <v>89</v>
      </c>
      <c r="T25" s="261" t="s">
        <v>139</v>
      </c>
      <c r="U25" s="261" t="s">
        <v>90</v>
      </c>
      <c r="V25" s="261"/>
      <c r="W25" s="263" t="s">
        <v>138</v>
      </c>
      <c r="X25" s="261"/>
      <c r="Y25" s="261" t="s">
        <v>91</v>
      </c>
      <c r="Z25" s="261" t="s">
        <v>92</v>
      </c>
      <c r="AA25" s="261" t="s">
        <v>93</v>
      </c>
      <c r="AB25" s="262" t="s">
        <v>94</v>
      </c>
      <c r="AC25" s="260" t="s">
        <v>214</v>
      </c>
      <c r="AD25" s="164"/>
      <c r="AE25" s="165" t="str">
        <f>IF(OR(O25&lt;F5,O25&gt;G5),"hodnota není v limitu","zbývá"&amp;" "&amp;$N$25)</f>
        <v>hodnota není v limitu</v>
      </c>
    </row>
    <row r="26" spans="2:31" s="23" customFormat="1" ht="30.75" customHeight="1" x14ac:dyDescent="0.3">
      <c r="B26" s="97" t="s">
        <v>31</v>
      </c>
      <c r="C26" s="736" t="s">
        <v>35</v>
      </c>
      <c r="D26" s="736"/>
      <c r="E26" s="736"/>
      <c r="F26" s="736"/>
      <c r="G26" s="736"/>
      <c r="H26" s="31"/>
      <c r="I26" s="31"/>
      <c r="J26" s="737" t="s">
        <v>265</v>
      </c>
      <c r="K26" s="736"/>
      <c r="L26" s="738"/>
      <c r="M26" s="17">
        <v>0</v>
      </c>
      <c r="N26" s="25">
        <f t="shared" ref="N26:N44" si="12">IF(ISNUMBER(M26),M26,0)</f>
        <v>0</v>
      </c>
      <c r="O26" s="29">
        <f t="shared" ref="O26:O38" si="13">AE26*N26</f>
        <v>0</v>
      </c>
      <c r="P26" s="30"/>
      <c r="Q26" s="134">
        <f>IF(N26&lt;&gt;0,1,0)</f>
        <v>0</v>
      </c>
      <c r="R26" s="135">
        <f>IF(N26&lt;&gt;0,1,0)</f>
        <v>0</v>
      </c>
      <c r="S26" s="135"/>
      <c r="T26" s="135"/>
      <c r="U26" s="137"/>
      <c r="V26" s="137"/>
      <c r="W26" s="138"/>
      <c r="X26" s="137"/>
      <c r="Y26" s="137"/>
      <c r="Z26" s="137"/>
      <c r="AA26" s="131">
        <f t="shared" ref="AA26:AA31" si="14">IF($N26&lt;&gt;0,"XXX",0)</f>
        <v>0</v>
      </c>
      <c r="AB26" s="137">
        <f t="shared" ref="AB26:AB33" si="15">IF($N26&lt;&gt;0,"XXX",0)</f>
        <v>0</v>
      </c>
      <c r="AC26" s="139"/>
      <c r="AD26" s="30"/>
      <c r="AE26" s="59">
        <v>23445</v>
      </c>
    </row>
    <row r="27" spans="2:31" s="23" customFormat="1" ht="30.75" customHeight="1" x14ac:dyDescent="0.3">
      <c r="B27" s="97" t="s">
        <v>32</v>
      </c>
      <c r="C27" s="736" t="s">
        <v>36</v>
      </c>
      <c r="D27" s="736"/>
      <c r="E27" s="736"/>
      <c r="F27" s="736"/>
      <c r="G27" s="736"/>
      <c r="H27" s="31"/>
      <c r="I27" s="31"/>
      <c r="J27" s="737" t="s">
        <v>62</v>
      </c>
      <c r="K27" s="736"/>
      <c r="L27" s="738"/>
      <c r="M27" s="17">
        <v>0</v>
      </c>
      <c r="N27" s="25">
        <f t="shared" si="12"/>
        <v>0</v>
      </c>
      <c r="O27" s="32">
        <f t="shared" si="13"/>
        <v>0</v>
      </c>
      <c r="P27" s="33"/>
      <c r="Q27" s="134">
        <f t="shared" ref="Q27:Q44" si="16">IF(N27&lt;&gt;0,1,0)</f>
        <v>0</v>
      </c>
      <c r="R27" s="129">
        <f t="shared" ref="R27:R28" si="17">IF(N27&lt;&gt;0,1,0)</f>
        <v>0</v>
      </c>
      <c r="S27" s="129"/>
      <c r="T27" s="129"/>
      <c r="U27" s="131"/>
      <c r="V27" s="131"/>
      <c r="W27" s="132"/>
      <c r="X27" s="131"/>
      <c r="Y27" s="131"/>
      <c r="Z27" s="131"/>
      <c r="AA27" s="131">
        <f t="shared" si="14"/>
        <v>0</v>
      </c>
      <c r="AB27" s="131">
        <f t="shared" si="15"/>
        <v>0</v>
      </c>
      <c r="AC27" s="133"/>
      <c r="AD27" s="33"/>
      <c r="AE27" s="34">
        <v>5879</v>
      </c>
    </row>
    <row r="28" spans="2:31" s="23" customFormat="1" ht="30.75" customHeight="1" x14ac:dyDescent="0.3">
      <c r="B28" s="97" t="s">
        <v>33</v>
      </c>
      <c r="C28" s="736" t="s">
        <v>45</v>
      </c>
      <c r="D28" s="736"/>
      <c r="E28" s="736"/>
      <c r="F28" s="736"/>
      <c r="G28" s="736"/>
      <c r="H28" s="31"/>
      <c r="I28" s="31"/>
      <c r="J28" s="737" t="s">
        <v>61</v>
      </c>
      <c r="K28" s="736"/>
      <c r="L28" s="738"/>
      <c r="M28" s="17">
        <v>0</v>
      </c>
      <c r="N28" s="25">
        <f t="shared" si="12"/>
        <v>0</v>
      </c>
      <c r="O28" s="32">
        <f t="shared" si="13"/>
        <v>0</v>
      </c>
      <c r="P28" s="33"/>
      <c r="Q28" s="134">
        <f t="shared" si="16"/>
        <v>0</v>
      </c>
      <c r="R28" s="129">
        <f t="shared" si="17"/>
        <v>0</v>
      </c>
      <c r="S28" s="129"/>
      <c r="T28" s="129"/>
      <c r="U28" s="131"/>
      <c r="V28" s="131"/>
      <c r="W28" s="132"/>
      <c r="X28" s="131"/>
      <c r="Y28" s="131"/>
      <c r="Z28" s="131"/>
      <c r="AA28" s="131">
        <f t="shared" si="14"/>
        <v>0</v>
      </c>
      <c r="AB28" s="131">
        <f t="shared" si="15"/>
        <v>0</v>
      </c>
      <c r="AC28" s="133"/>
      <c r="AD28" s="33"/>
      <c r="AE28" s="34">
        <v>3390</v>
      </c>
    </row>
    <row r="29" spans="2:31" s="23" customFormat="1" ht="30.75" customHeight="1" x14ac:dyDescent="0.3">
      <c r="B29" s="98" t="s">
        <v>64</v>
      </c>
      <c r="C29" s="736" t="s">
        <v>72</v>
      </c>
      <c r="D29" s="736"/>
      <c r="E29" s="736"/>
      <c r="F29" s="736"/>
      <c r="G29" s="736"/>
      <c r="H29" s="31"/>
      <c r="I29" s="31"/>
      <c r="J29" s="737" t="s">
        <v>73</v>
      </c>
      <c r="K29" s="736"/>
      <c r="L29" s="738"/>
      <c r="M29" s="17">
        <v>0</v>
      </c>
      <c r="N29" s="25">
        <f t="shared" si="12"/>
        <v>0</v>
      </c>
      <c r="O29" s="32">
        <f t="shared" si="13"/>
        <v>0</v>
      </c>
      <c r="P29" s="33"/>
      <c r="Q29" s="134">
        <f t="shared" si="16"/>
        <v>0</v>
      </c>
      <c r="R29" s="129"/>
      <c r="S29" s="129"/>
      <c r="T29" s="129"/>
      <c r="U29" s="131">
        <f>IF(N29&lt;&gt;0,1,0)</f>
        <v>0</v>
      </c>
      <c r="V29" s="131"/>
      <c r="W29" s="132"/>
      <c r="X29" s="131"/>
      <c r="Y29" s="131"/>
      <c r="Z29" s="131"/>
      <c r="AA29" s="131">
        <f t="shared" si="14"/>
        <v>0</v>
      </c>
      <c r="AB29" s="131">
        <f t="shared" si="15"/>
        <v>0</v>
      </c>
      <c r="AC29" s="133"/>
      <c r="AD29" s="33"/>
      <c r="AE29" s="34">
        <v>47860</v>
      </c>
    </row>
    <row r="30" spans="2:31" s="23" customFormat="1" ht="30.75" customHeight="1" x14ac:dyDescent="0.3">
      <c r="B30" s="98" t="s">
        <v>65</v>
      </c>
      <c r="C30" s="736" t="s">
        <v>74</v>
      </c>
      <c r="D30" s="736"/>
      <c r="E30" s="736"/>
      <c r="F30" s="736"/>
      <c r="G30" s="736"/>
      <c r="H30" s="31"/>
      <c r="I30" s="31"/>
      <c r="J30" s="737" t="s">
        <v>77</v>
      </c>
      <c r="K30" s="736"/>
      <c r="L30" s="738"/>
      <c r="M30" s="17">
        <v>0</v>
      </c>
      <c r="N30" s="25">
        <f t="shared" si="12"/>
        <v>0</v>
      </c>
      <c r="O30" s="32">
        <f t="shared" si="13"/>
        <v>0</v>
      </c>
      <c r="P30" s="33"/>
      <c r="Q30" s="134">
        <f t="shared" si="16"/>
        <v>0</v>
      </c>
      <c r="R30" s="129"/>
      <c r="S30" s="129"/>
      <c r="T30" s="129"/>
      <c r="U30" s="131">
        <f t="shared" ref="U30:U31" si="18">IF(N30&lt;&gt;0,1,0)</f>
        <v>0</v>
      </c>
      <c r="V30" s="131"/>
      <c r="W30" s="132"/>
      <c r="X30" s="131"/>
      <c r="Y30" s="131"/>
      <c r="Z30" s="131"/>
      <c r="AA30" s="131">
        <f t="shared" si="14"/>
        <v>0</v>
      </c>
      <c r="AB30" s="131">
        <f t="shared" si="15"/>
        <v>0</v>
      </c>
      <c r="AC30" s="133"/>
      <c r="AD30" s="33"/>
      <c r="AE30" s="34">
        <v>9572</v>
      </c>
    </row>
    <row r="31" spans="2:31" s="23" customFormat="1" ht="30.75" customHeight="1" x14ac:dyDescent="0.3">
      <c r="B31" s="98" t="s">
        <v>66</v>
      </c>
      <c r="C31" s="736" t="s">
        <v>75</v>
      </c>
      <c r="D31" s="736"/>
      <c r="E31" s="736"/>
      <c r="F31" s="736"/>
      <c r="G31" s="736"/>
      <c r="H31" s="31"/>
      <c r="I31" s="31"/>
      <c r="J31" s="737" t="s">
        <v>76</v>
      </c>
      <c r="K31" s="736"/>
      <c r="L31" s="738"/>
      <c r="M31" s="17">
        <v>0</v>
      </c>
      <c r="N31" s="25">
        <f t="shared" si="12"/>
        <v>0</v>
      </c>
      <c r="O31" s="32">
        <f t="shared" si="13"/>
        <v>0</v>
      </c>
      <c r="P31" s="33"/>
      <c r="Q31" s="134">
        <f t="shared" si="16"/>
        <v>0</v>
      </c>
      <c r="R31" s="129"/>
      <c r="S31" s="129"/>
      <c r="T31" s="129"/>
      <c r="U31" s="131">
        <f t="shared" si="18"/>
        <v>0</v>
      </c>
      <c r="V31" s="131"/>
      <c r="W31" s="132"/>
      <c r="X31" s="131"/>
      <c r="Y31" s="131"/>
      <c r="Z31" s="131"/>
      <c r="AA31" s="131">
        <f t="shared" si="14"/>
        <v>0</v>
      </c>
      <c r="AB31" s="131">
        <f t="shared" si="15"/>
        <v>0</v>
      </c>
      <c r="AC31" s="133"/>
      <c r="AD31" s="33"/>
      <c r="AE31" s="34">
        <v>9572</v>
      </c>
    </row>
    <row r="32" spans="2:31" s="23" customFormat="1" ht="30.75" customHeight="1" x14ac:dyDescent="0.3">
      <c r="B32" s="98" t="s">
        <v>67</v>
      </c>
      <c r="C32" s="736" t="s">
        <v>81</v>
      </c>
      <c r="D32" s="736"/>
      <c r="E32" s="736"/>
      <c r="F32" s="736"/>
      <c r="G32" s="736"/>
      <c r="H32" s="31"/>
      <c r="I32" s="31"/>
      <c r="J32" s="737" t="s">
        <v>78</v>
      </c>
      <c r="K32" s="736"/>
      <c r="L32" s="738"/>
      <c r="M32" s="17">
        <v>0</v>
      </c>
      <c r="N32" s="25">
        <f t="shared" si="12"/>
        <v>0</v>
      </c>
      <c r="O32" s="32">
        <f t="shared" si="13"/>
        <v>0</v>
      </c>
      <c r="P32" s="33"/>
      <c r="Q32" s="134">
        <f t="shared" si="16"/>
        <v>0</v>
      </c>
      <c r="R32" s="129"/>
      <c r="S32" s="129">
        <f>N32</f>
        <v>0</v>
      </c>
      <c r="T32" s="129">
        <f>N32*0.85</f>
        <v>0</v>
      </c>
      <c r="U32" s="131"/>
      <c r="V32" s="131"/>
      <c r="W32" s="132"/>
      <c r="X32" s="131"/>
      <c r="Y32" s="131"/>
      <c r="Z32" s="131"/>
      <c r="AA32" s="131">
        <f>IF($N32&lt;&gt;0,"XXX",0)</f>
        <v>0</v>
      </c>
      <c r="AB32" s="131">
        <f t="shared" si="15"/>
        <v>0</v>
      </c>
      <c r="AC32" s="133"/>
      <c r="AD32" s="33"/>
      <c r="AE32" s="34">
        <v>1180</v>
      </c>
    </row>
    <row r="33" spans="2:31" s="23" customFormat="1" ht="30.75" customHeight="1" x14ac:dyDescent="0.3">
      <c r="B33" s="98" t="s">
        <v>68</v>
      </c>
      <c r="C33" s="736" t="s">
        <v>82</v>
      </c>
      <c r="D33" s="736"/>
      <c r="E33" s="736"/>
      <c r="F33" s="736"/>
      <c r="G33" s="736"/>
      <c r="H33" s="31"/>
      <c r="I33" s="31"/>
      <c r="J33" s="737" t="s">
        <v>79</v>
      </c>
      <c r="K33" s="736"/>
      <c r="L33" s="738"/>
      <c r="M33" s="17">
        <v>0</v>
      </c>
      <c r="N33" s="25">
        <f t="shared" si="12"/>
        <v>0</v>
      </c>
      <c r="O33" s="32">
        <f t="shared" si="13"/>
        <v>0</v>
      </c>
      <c r="P33" s="33"/>
      <c r="Q33" s="134">
        <f t="shared" si="16"/>
        <v>0</v>
      </c>
      <c r="R33" s="129"/>
      <c r="S33" s="129">
        <f t="shared" ref="S33:S35" si="19">N33</f>
        <v>0</v>
      </c>
      <c r="T33" s="129">
        <f t="shared" ref="T33:T39" si="20">N33*0.85</f>
        <v>0</v>
      </c>
      <c r="U33" s="131"/>
      <c r="V33" s="131"/>
      <c r="W33" s="132"/>
      <c r="X33" s="131"/>
      <c r="Y33" s="131"/>
      <c r="Z33" s="131"/>
      <c r="AA33" s="131">
        <f>IF($N33&lt;&gt;0,"XXX",0)</f>
        <v>0</v>
      </c>
      <c r="AB33" s="131">
        <f t="shared" si="15"/>
        <v>0</v>
      </c>
      <c r="AC33" s="133"/>
      <c r="AD33" s="33"/>
      <c r="AE33" s="34">
        <v>4720</v>
      </c>
    </row>
    <row r="34" spans="2:31" s="23" customFormat="1" ht="30.75" customHeight="1" x14ac:dyDescent="0.3">
      <c r="B34" s="98" t="s">
        <v>69</v>
      </c>
      <c r="C34" s="736" t="s">
        <v>83</v>
      </c>
      <c r="D34" s="736"/>
      <c r="E34" s="736"/>
      <c r="F34" s="736"/>
      <c r="G34" s="736"/>
      <c r="H34" s="31"/>
      <c r="I34" s="31"/>
      <c r="J34" s="737" t="s">
        <v>231</v>
      </c>
      <c r="K34" s="736"/>
      <c r="L34" s="738"/>
      <c r="M34" s="17">
        <v>0</v>
      </c>
      <c r="N34" s="25">
        <f t="shared" si="12"/>
        <v>0</v>
      </c>
      <c r="O34" s="32">
        <f t="shared" si="13"/>
        <v>0</v>
      </c>
      <c r="P34" s="33"/>
      <c r="Q34" s="134">
        <f t="shared" si="16"/>
        <v>0</v>
      </c>
      <c r="R34" s="129"/>
      <c r="S34" s="129">
        <f>N34*2</f>
        <v>0</v>
      </c>
      <c r="T34" s="129">
        <f>(N34*2)*0.85</f>
        <v>0</v>
      </c>
      <c r="U34" s="131"/>
      <c r="V34" s="131"/>
      <c r="W34" s="132"/>
      <c r="X34" s="131"/>
      <c r="Y34" s="131"/>
      <c r="Z34" s="131"/>
      <c r="AA34" s="131">
        <f t="shared" ref="AA34:AB35" si="21">IF($N34&lt;&gt;0,"XXX",0)</f>
        <v>0</v>
      </c>
      <c r="AB34" s="131">
        <f t="shared" si="21"/>
        <v>0</v>
      </c>
      <c r="AC34" s="133"/>
      <c r="AD34" s="33"/>
      <c r="AE34" s="34">
        <v>4720</v>
      </c>
    </row>
    <row r="35" spans="2:31" s="23" customFormat="1" ht="30.75" customHeight="1" x14ac:dyDescent="0.3">
      <c r="B35" s="98" t="s">
        <v>70</v>
      </c>
      <c r="C35" s="736" t="s">
        <v>84</v>
      </c>
      <c r="D35" s="736"/>
      <c r="E35" s="736"/>
      <c r="F35" s="736"/>
      <c r="G35" s="736"/>
      <c r="H35" s="31"/>
      <c r="I35" s="31"/>
      <c r="J35" s="737" t="s">
        <v>80</v>
      </c>
      <c r="K35" s="736"/>
      <c r="L35" s="738"/>
      <c r="M35" s="17">
        <v>0</v>
      </c>
      <c r="N35" s="25">
        <f t="shared" si="12"/>
        <v>0</v>
      </c>
      <c r="O35" s="32">
        <f t="shared" si="13"/>
        <v>0</v>
      </c>
      <c r="P35" s="33"/>
      <c r="Q35" s="134">
        <f t="shared" si="16"/>
        <v>0</v>
      </c>
      <c r="R35" s="129"/>
      <c r="S35" s="129">
        <f t="shared" si="19"/>
        <v>0</v>
      </c>
      <c r="T35" s="129">
        <f t="shared" si="20"/>
        <v>0</v>
      </c>
      <c r="U35" s="131"/>
      <c r="V35" s="131"/>
      <c r="W35" s="132"/>
      <c r="X35" s="131"/>
      <c r="Y35" s="131"/>
      <c r="Z35" s="131"/>
      <c r="AA35" s="131">
        <f t="shared" si="21"/>
        <v>0</v>
      </c>
      <c r="AB35" s="131">
        <f t="shared" si="21"/>
        <v>0</v>
      </c>
      <c r="AC35" s="133">
        <f>S35</f>
        <v>0</v>
      </c>
      <c r="AD35" s="33"/>
      <c r="AE35" s="99">
        <v>23600</v>
      </c>
    </row>
    <row r="36" spans="2:31" s="23" customFormat="1" ht="30.75" customHeight="1" x14ac:dyDescent="0.3">
      <c r="B36" s="98" t="s">
        <v>38</v>
      </c>
      <c r="C36" s="736" t="s">
        <v>47</v>
      </c>
      <c r="D36" s="736"/>
      <c r="E36" s="736"/>
      <c r="F36" s="736"/>
      <c r="G36" s="736"/>
      <c r="H36" s="31"/>
      <c r="I36" s="31"/>
      <c r="J36" s="737" t="s">
        <v>165</v>
      </c>
      <c r="K36" s="736"/>
      <c r="L36" s="738"/>
      <c r="M36" s="17">
        <v>0</v>
      </c>
      <c r="N36" s="25">
        <f t="shared" si="12"/>
        <v>0</v>
      </c>
      <c r="O36" s="32">
        <f t="shared" si="13"/>
        <v>0</v>
      </c>
      <c r="P36" s="33"/>
      <c r="Q36" s="134">
        <f t="shared" si="16"/>
        <v>0</v>
      </c>
      <c r="R36" s="129"/>
      <c r="S36" s="129">
        <f>N36</f>
        <v>0</v>
      </c>
      <c r="T36" s="129">
        <f t="shared" si="20"/>
        <v>0</v>
      </c>
      <c r="U36" s="131"/>
      <c r="V36" s="131"/>
      <c r="W36" s="132"/>
      <c r="X36" s="131"/>
      <c r="Y36" s="131"/>
      <c r="Z36" s="131"/>
      <c r="AA36" s="131"/>
      <c r="AB36" s="131"/>
      <c r="AC36" s="133">
        <f>S36</f>
        <v>0</v>
      </c>
      <c r="AD36" s="33"/>
      <c r="AE36" s="34">
        <v>3632</v>
      </c>
    </row>
    <row r="37" spans="2:31" s="23" customFormat="1" ht="30.75" customHeight="1" x14ac:dyDescent="0.3">
      <c r="B37" s="98" t="s">
        <v>39</v>
      </c>
      <c r="C37" s="736" t="s">
        <v>48</v>
      </c>
      <c r="D37" s="736"/>
      <c r="E37" s="736"/>
      <c r="F37" s="736"/>
      <c r="G37" s="736"/>
      <c r="H37" s="31"/>
      <c r="I37" s="31"/>
      <c r="J37" s="737" t="s">
        <v>59</v>
      </c>
      <c r="K37" s="736"/>
      <c r="L37" s="738"/>
      <c r="M37" s="17">
        <v>0</v>
      </c>
      <c r="N37" s="25">
        <f t="shared" si="12"/>
        <v>0</v>
      </c>
      <c r="O37" s="32">
        <f t="shared" si="13"/>
        <v>0</v>
      </c>
      <c r="P37" s="33"/>
      <c r="Q37" s="134">
        <f t="shared" si="16"/>
        <v>0</v>
      </c>
      <c r="R37" s="129"/>
      <c r="S37" s="129">
        <f t="shared" ref="S37:S40" si="22">N37</f>
        <v>0</v>
      </c>
      <c r="T37" s="129">
        <f t="shared" si="20"/>
        <v>0</v>
      </c>
      <c r="U37" s="131"/>
      <c r="V37" s="131"/>
      <c r="W37" s="132"/>
      <c r="X37" s="131"/>
      <c r="Y37" s="131"/>
      <c r="Z37" s="131"/>
      <c r="AA37" s="131"/>
      <c r="AB37" s="131"/>
      <c r="AC37" s="133">
        <f t="shared" ref="AC37:AC40" si="23">S37</f>
        <v>0</v>
      </c>
      <c r="AD37" s="33"/>
      <c r="AE37" s="34">
        <v>18160</v>
      </c>
    </row>
    <row r="38" spans="2:31" s="23" customFormat="1" ht="30.75" customHeight="1" x14ac:dyDescent="0.3">
      <c r="B38" s="98" t="s">
        <v>40</v>
      </c>
      <c r="C38" s="736" t="s">
        <v>49</v>
      </c>
      <c r="D38" s="736"/>
      <c r="E38" s="736"/>
      <c r="F38" s="736"/>
      <c r="G38" s="736"/>
      <c r="H38" s="31"/>
      <c r="I38" s="31"/>
      <c r="J38" s="737" t="s">
        <v>58</v>
      </c>
      <c r="K38" s="736"/>
      <c r="L38" s="738"/>
      <c r="M38" s="17">
        <v>0</v>
      </c>
      <c r="N38" s="25">
        <f t="shared" si="12"/>
        <v>0</v>
      </c>
      <c r="O38" s="32">
        <f t="shared" si="13"/>
        <v>0</v>
      </c>
      <c r="P38" s="33"/>
      <c r="Q38" s="134">
        <f t="shared" si="16"/>
        <v>0</v>
      </c>
      <c r="R38" s="129"/>
      <c r="S38" s="129">
        <f t="shared" si="22"/>
        <v>0</v>
      </c>
      <c r="T38" s="129">
        <f t="shared" si="20"/>
        <v>0</v>
      </c>
      <c r="U38" s="131"/>
      <c r="V38" s="131"/>
      <c r="W38" s="132"/>
      <c r="X38" s="131"/>
      <c r="Y38" s="131"/>
      <c r="Z38" s="131"/>
      <c r="AA38" s="131"/>
      <c r="AB38" s="131"/>
      <c r="AC38" s="133">
        <f t="shared" si="23"/>
        <v>0</v>
      </c>
      <c r="AD38" s="33"/>
      <c r="AE38" s="34">
        <v>27240</v>
      </c>
    </row>
    <row r="39" spans="2:31" s="23" customFormat="1" ht="30.75" customHeight="1" x14ac:dyDescent="0.3">
      <c r="B39" s="98" t="s">
        <v>242</v>
      </c>
      <c r="C39" s="739" t="s">
        <v>243</v>
      </c>
      <c r="D39" s="739"/>
      <c r="E39" s="739"/>
      <c r="F39" s="739"/>
      <c r="G39" s="739"/>
      <c r="H39" s="31"/>
      <c r="I39" s="31"/>
      <c r="J39" s="740" t="s">
        <v>244</v>
      </c>
      <c r="K39" s="739"/>
      <c r="L39" s="741"/>
      <c r="M39" s="17">
        <v>0</v>
      </c>
      <c r="N39" s="25">
        <f t="shared" si="12"/>
        <v>0</v>
      </c>
      <c r="O39" s="32">
        <f>AE39*N39</f>
        <v>0</v>
      </c>
      <c r="P39" s="33"/>
      <c r="Q39" s="134">
        <f t="shared" si="16"/>
        <v>0</v>
      </c>
      <c r="R39" s="129"/>
      <c r="S39" s="129">
        <f t="shared" si="22"/>
        <v>0</v>
      </c>
      <c r="T39" s="129">
        <f t="shared" si="20"/>
        <v>0</v>
      </c>
      <c r="U39" s="131"/>
      <c r="V39" s="131"/>
      <c r="W39" s="132"/>
      <c r="X39" s="131"/>
      <c r="Y39" s="131"/>
      <c r="Z39" s="131"/>
      <c r="AA39" s="131"/>
      <c r="AB39" s="131"/>
      <c r="AC39" s="133">
        <f t="shared" si="23"/>
        <v>0</v>
      </c>
      <c r="AD39" s="33"/>
      <c r="AE39" s="34">
        <v>1816</v>
      </c>
    </row>
    <row r="40" spans="2:31" s="23" customFormat="1" ht="30.75" customHeight="1" x14ac:dyDescent="0.3">
      <c r="B40" s="98" t="s">
        <v>41</v>
      </c>
      <c r="C40" s="736" t="s">
        <v>50</v>
      </c>
      <c r="D40" s="736"/>
      <c r="E40" s="736"/>
      <c r="F40" s="736"/>
      <c r="G40" s="736"/>
      <c r="H40" s="31"/>
      <c r="I40" s="31"/>
      <c r="J40" s="737" t="s">
        <v>54</v>
      </c>
      <c r="K40" s="736"/>
      <c r="L40" s="738"/>
      <c r="M40" s="162">
        <f>'Kalkulace ceny stáží'!D36</f>
        <v>0</v>
      </c>
      <c r="N40" s="25">
        <f t="shared" si="12"/>
        <v>0</v>
      </c>
      <c r="O40" s="32">
        <f>'Kalkulace ceny stáží'!O8</f>
        <v>0</v>
      </c>
      <c r="P40" s="33"/>
      <c r="Q40" s="134">
        <f t="shared" si="16"/>
        <v>0</v>
      </c>
      <c r="R40" s="129"/>
      <c r="S40" s="129">
        <f t="shared" si="22"/>
        <v>0</v>
      </c>
      <c r="T40" s="129">
        <f>N40</f>
        <v>0</v>
      </c>
      <c r="U40" s="131"/>
      <c r="V40" s="131"/>
      <c r="W40" s="132"/>
      <c r="X40" s="131"/>
      <c r="Y40" s="131"/>
      <c r="Z40" s="131"/>
      <c r="AA40" s="131"/>
      <c r="AB40" s="131"/>
      <c r="AC40" s="133">
        <f t="shared" si="23"/>
        <v>0</v>
      </c>
      <c r="AD40" s="33"/>
      <c r="AE40" s="99" t="s">
        <v>55</v>
      </c>
    </row>
    <row r="41" spans="2:31" s="23" customFormat="1" ht="30.75" customHeight="1" x14ac:dyDescent="0.3">
      <c r="B41" s="98" t="s">
        <v>42</v>
      </c>
      <c r="C41" s="736" t="s">
        <v>51</v>
      </c>
      <c r="D41" s="736"/>
      <c r="E41" s="736"/>
      <c r="F41" s="736"/>
      <c r="G41" s="736"/>
      <c r="H41" s="31"/>
      <c r="I41" s="31"/>
      <c r="J41" s="737" t="s">
        <v>57</v>
      </c>
      <c r="K41" s="736"/>
      <c r="L41" s="738"/>
      <c r="M41" s="17">
        <v>0</v>
      </c>
      <c r="N41" s="25">
        <f t="shared" si="12"/>
        <v>0</v>
      </c>
      <c r="O41" s="32">
        <f>AE41*N41</f>
        <v>0</v>
      </c>
      <c r="P41" s="33"/>
      <c r="Q41" s="134">
        <f t="shared" si="16"/>
        <v>0</v>
      </c>
      <c r="R41" s="129"/>
      <c r="S41" s="129"/>
      <c r="T41" s="129"/>
      <c r="U41" s="131"/>
      <c r="V41" s="131"/>
      <c r="W41" s="132">
        <f>N41*2</f>
        <v>0</v>
      </c>
      <c r="X41" s="131"/>
      <c r="Y41" s="131"/>
      <c r="Z41" s="131"/>
      <c r="AA41" s="131"/>
      <c r="AB41" s="131"/>
      <c r="AC41" s="133"/>
      <c r="AD41" s="33"/>
      <c r="AE41" s="34">
        <v>8268</v>
      </c>
    </row>
    <row r="42" spans="2:31" s="23" customFormat="1" ht="30.75" customHeight="1" x14ac:dyDescent="0.3">
      <c r="B42" s="98" t="s">
        <v>43</v>
      </c>
      <c r="C42" s="736" t="s">
        <v>52</v>
      </c>
      <c r="D42" s="736"/>
      <c r="E42" s="736"/>
      <c r="F42" s="736"/>
      <c r="G42" s="736"/>
      <c r="H42" s="31"/>
      <c r="I42" s="31"/>
      <c r="J42" s="737" t="s">
        <v>56</v>
      </c>
      <c r="K42" s="736"/>
      <c r="L42" s="738"/>
      <c r="M42" s="17">
        <v>0</v>
      </c>
      <c r="N42" s="25">
        <f t="shared" si="12"/>
        <v>0</v>
      </c>
      <c r="O42" s="32">
        <f>AE42*N42</f>
        <v>0</v>
      </c>
      <c r="P42" s="33"/>
      <c r="Q42" s="134">
        <f t="shared" si="16"/>
        <v>0</v>
      </c>
      <c r="R42" s="129"/>
      <c r="S42" s="129"/>
      <c r="T42" s="129"/>
      <c r="U42" s="131"/>
      <c r="V42" s="131"/>
      <c r="W42" s="132">
        <f>M42</f>
        <v>0</v>
      </c>
      <c r="X42" s="131"/>
      <c r="Y42" s="131"/>
      <c r="Z42" s="131"/>
      <c r="AA42" s="131"/>
      <c r="AB42" s="131"/>
      <c r="AC42" s="133"/>
      <c r="AD42" s="33"/>
      <c r="AE42" s="34">
        <v>4134</v>
      </c>
    </row>
    <row r="43" spans="2:31" s="23" customFormat="1" ht="30.75" customHeight="1" x14ac:dyDescent="0.3">
      <c r="B43" s="98" t="s">
        <v>44</v>
      </c>
      <c r="C43" s="736" t="s">
        <v>53</v>
      </c>
      <c r="D43" s="736"/>
      <c r="E43" s="736"/>
      <c r="F43" s="736"/>
      <c r="G43" s="736"/>
      <c r="H43" s="31"/>
      <c r="I43" s="31"/>
      <c r="J43" s="737" t="s">
        <v>95</v>
      </c>
      <c r="K43" s="736"/>
      <c r="L43" s="738"/>
      <c r="M43" s="17">
        <v>0</v>
      </c>
      <c r="N43" s="25">
        <f t="shared" si="12"/>
        <v>0</v>
      </c>
      <c r="O43" s="32">
        <f>AE43*N43</f>
        <v>0</v>
      </c>
      <c r="P43" s="33"/>
      <c r="Q43" s="134">
        <f t="shared" si="16"/>
        <v>0</v>
      </c>
      <c r="R43" s="129"/>
      <c r="S43" s="129"/>
      <c r="T43" s="129"/>
      <c r="U43" s="131"/>
      <c r="V43" s="131"/>
      <c r="W43" s="132">
        <f>M43</f>
        <v>0</v>
      </c>
      <c r="X43" s="131"/>
      <c r="Y43" s="131"/>
      <c r="Z43" s="131"/>
      <c r="AA43" s="131"/>
      <c r="AB43" s="131"/>
      <c r="AC43" s="133"/>
      <c r="AD43" s="33"/>
      <c r="AE43" s="34">
        <v>8268</v>
      </c>
    </row>
    <row r="44" spans="2:31" s="23" customFormat="1" ht="30.75" customHeight="1" thickBot="1" x14ac:dyDescent="0.35">
      <c r="B44" s="98" t="s">
        <v>71</v>
      </c>
      <c r="C44" s="736" t="s">
        <v>85</v>
      </c>
      <c r="D44" s="736"/>
      <c r="E44" s="736"/>
      <c r="F44" s="736"/>
      <c r="G44" s="736"/>
      <c r="H44" s="31"/>
      <c r="I44" s="31"/>
      <c r="J44" s="737" t="s">
        <v>86</v>
      </c>
      <c r="K44" s="736"/>
      <c r="L44" s="738"/>
      <c r="M44" s="17">
        <v>0</v>
      </c>
      <c r="N44" s="25">
        <f t="shared" si="12"/>
        <v>0</v>
      </c>
      <c r="O44" s="32">
        <f>AE44*N44</f>
        <v>0</v>
      </c>
      <c r="P44" s="33"/>
      <c r="Q44" s="134">
        <f t="shared" si="16"/>
        <v>0</v>
      </c>
      <c r="R44" s="129"/>
      <c r="S44" s="129"/>
      <c r="T44" s="129"/>
      <c r="U44" s="131">
        <f>IF(N44&lt;&gt;0,1,0)</f>
        <v>0</v>
      </c>
      <c r="V44" s="131"/>
      <c r="W44" s="132"/>
      <c r="X44" s="131"/>
      <c r="Y44" s="131"/>
      <c r="Z44" s="131"/>
      <c r="AA44" s="131"/>
      <c r="AB44" s="131">
        <f t="shared" ref="AB44" si="24">IF($N44&lt;&gt;0,"XXX",0)</f>
        <v>0</v>
      </c>
      <c r="AC44" s="133"/>
      <c r="AD44" s="33"/>
      <c r="AE44" s="34">
        <v>19459</v>
      </c>
    </row>
    <row r="45" spans="2:31" s="23" customFormat="1" ht="27" customHeight="1" thickBot="1" x14ac:dyDescent="0.35">
      <c r="B45" s="734" t="s">
        <v>5</v>
      </c>
      <c r="C45" s="735"/>
      <c r="D45" s="735"/>
      <c r="E45" s="735"/>
      <c r="F45" s="735"/>
      <c r="G45" s="735"/>
      <c r="H45" s="735"/>
      <c r="I45" s="735"/>
      <c r="J45" s="735"/>
      <c r="K45" s="735"/>
      <c r="L45" s="735"/>
      <c r="M45" s="735"/>
      <c r="N45" s="51">
        <f>G6-O45</f>
        <v>500000</v>
      </c>
      <c r="O45" s="52">
        <f>SUM(O26:O44)</f>
        <v>0</v>
      </c>
      <c r="P45" s="53">
        <f>IF(SUM($W$26:$W$44)&lt;&gt;0,1,0)</f>
        <v>0</v>
      </c>
      <c r="Q45" s="246" t="s">
        <v>87</v>
      </c>
      <c r="R45" s="247" t="s">
        <v>88</v>
      </c>
      <c r="S45" s="247" t="s">
        <v>89</v>
      </c>
      <c r="T45" s="247" t="s">
        <v>139</v>
      </c>
      <c r="U45" s="247" t="s">
        <v>90</v>
      </c>
      <c r="V45" s="249"/>
      <c r="W45" s="250" t="s">
        <v>138</v>
      </c>
      <c r="X45" s="249"/>
      <c r="Y45" s="249" t="s">
        <v>91</v>
      </c>
      <c r="Z45" s="249" t="s">
        <v>92</v>
      </c>
      <c r="AA45" s="249" t="s">
        <v>93</v>
      </c>
      <c r="AB45" s="251" t="s">
        <v>94</v>
      </c>
      <c r="AC45" s="252" t="s">
        <v>214</v>
      </c>
      <c r="AD45" s="53"/>
      <c r="AE45" s="55" t="str">
        <f>IF(OR(O45&lt;F6,O45&gt;G6),"hodnota není v limitu","zbývá"&amp;" "&amp;$N$45)</f>
        <v>hodnota není v limitu</v>
      </c>
    </row>
    <row r="46" spans="2:31" s="23" customFormat="1" ht="30.75" customHeight="1" thickBot="1" x14ac:dyDescent="0.35">
      <c r="B46" s="61"/>
      <c r="C46" s="63"/>
      <c r="D46" s="63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5"/>
      <c r="P46" s="60"/>
      <c r="Q46" s="140" t="str">
        <f>IF(OR(Q9&lt;&gt;0,Q10&lt;&gt;0,Q11&lt;&gt;0,Q12&lt;&gt;0,Q13&lt;&gt;0,Q17&lt;&gt;0,Q18&lt;&gt;Q21&lt;&gt;0,Q22&lt;&gt;0,Q23&lt;&gt;0,Q24&lt;&gt;0,Q26&lt;&gt;0,Q27&lt;&gt;0,Q28&lt;&gt;0,Q29&lt;&gt;0,Q30&lt;&gt;0,Q31&lt;&gt;0,Q32&lt;&gt;0,Q33&lt;&gt;0,Q34&lt;&gt;0,Q35&lt;&gt;0,Q36&lt;&gt;0,Q37&lt;&gt;0,Q38&lt;&gt;0,Q40&lt;&gt;0,Q41&lt;&gt;0,Q42&lt;&gt;0,Q43&lt;&gt;0,Q44&lt;&gt;0,),"1",0)</f>
        <v>1</v>
      </c>
      <c r="R46" s="141">
        <f>SUM(R26:R44)+SUM(R10:R24)</f>
        <v>0</v>
      </c>
      <c r="S46" s="141">
        <f>SUM(S26:S44)+SUM(S10:S24)</f>
        <v>0</v>
      </c>
      <c r="T46" s="141">
        <f>SUM(T26:T44)+SUM(T10:T24)</f>
        <v>0</v>
      </c>
      <c r="U46" s="141">
        <f>SUM(U26:U44)+SUM(U10:U24)</f>
        <v>0</v>
      </c>
      <c r="V46" s="141"/>
      <c r="W46" s="142">
        <f>SUM(W10:W24)+SUM(W26:W44)</f>
        <v>0</v>
      </c>
      <c r="X46" s="141"/>
      <c r="Y46" s="142"/>
      <c r="Z46" s="142"/>
      <c r="AA46" s="142">
        <f>IF(OR(AA32&lt;&gt;0,AA33&lt;&gt;0,AA34&lt;&gt;0,AA35&lt;&gt;0),"XXX",0)</f>
        <v>0</v>
      </c>
      <c r="AB46" s="142">
        <f>IF(OR(AB10&lt;&gt;0,AB11&lt;&gt;0,AB12&lt;&gt;0,AB13&lt;&gt;0,AB17&lt;&gt;0,AB18&lt;&gt;0,AB19&lt;&gt;0,AB21&lt;&gt;0,AB26&lt;&gt;0,AB27&lt;&gt;0,AB28&lt;&gt;0,AB29&lt;&gt;0,AB30&lt;&gt;0,AB31&lt;&gt;0,AB32&lt;&gt;0,AB33&lt;&gt;0,AB34&lt;&gt;0,AB35&lt;&gt;0,AB36&lt;&gt;0,AB37&lt;&gt;0,AB38&lt;&gt;0,AB37&lt;&gt;0,AB40&lt;&gt;0,AB44&lt;&gt;0,),"XXX",0)</f>
        <v>0</v>
      </c>
      <c r="AC46" s="54">
        <f>SUM(AC26:AC44)+SUM(AC10:AC24)</f>
        <v>0</v>
      </c>
      <c r="AD46" s="145"/>
      <c r="AE46" s="143"/>
    </row>
    <row r="47" spans="2:31" s="23" customFormat="1" ht="19.5" customHeight="1" x14ac:dyDescent="0.3">
      <c r="B47" s="67" t="s">
        <v>6</v>
      </c>
      <c r="C47" s="62"/>
      <c r="D47" s="62"/>
      <c r="E47" s="68">
        <f>O38+O41+O43</f>
        <v>0</v>
      </c>
      <c r="F47" s="63"/>
      <c r="G47" s="62"/>
      <c r="H47" s="62"/>
      <c r="I47" s="64"/>
      <c r="J47" s="62"/>
      <c r="K47" s="62"/>
      <c r="L47" s="62"/>
      <c r="M47" s="62"/>
      <c r="N47" s="62"/>
      <c r="O47" s="65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6"/>
    </row>
    <row r="48" spans="2:31" s="23" customFormat="1" ht="21" customHeight="1" x14ac:dyDescent="0.3">
      <c r="B48" s="687" t="s">
        <v>141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688"/>
      <c r="AA48" s="688"/>
      <c r="AB48" s="688"/>
      <c r="AC48" s="688"/>
      <c r="AD48" s="688"/>
      <c r="AE48" s="689"/>
    </row>
    <row r="49" spans="2:43" s="23" customFormat="1" ht="33" customHeight="1" x14ac:dyDescent="0.3">
      <c r="B49" s="488" t="s">
        <v>17</v>
      </c>
      <c r="C49" s="684" t="s">
        <v>96</v>
      </c>
      <c r="D49" s="685"/>
      <c r="E49" s="685"/>
      <c r="F49" s="685"/>
      <c r="G49" s="685"/>
      <c r="H49" s="685"/>
      <c r="I49" s="686"/>
      <c r="J49" s="69" t="s">
        <v>87</v>
      </c>
      <c r="K49" s="144">
        <v>1</v>
      </c>
      <c r="L49" s="690" t="s">
        <v>209</v>
      </c>
      <c r="M49" s="682"/>
      <c r="N49" s="682"/>
      <c r="O49" s="682"/>
      <c r="P49" s="682"/>
      <c r="Q49" s="682"/>
      <c r="R49" s="682"/>
      <c r="S49" s="682"/>
      <c r="T49" s="682"/>
      <c r="U49" s="682"/>
      <c r="V49" s="682"/>
      <c r="W49" s="682"/>
      <c r="X49" s="682"/>
      <c r="Y49" s="682"/>
      <c r="Z49" s="682"/>
      <c r="AA49" s="682"/>
      <c r="AB49" s="682"/>
      <c r="AC49" s="682"/>
      <c r="AD49" s="682"/>
      <c r="AE49" s="683"/>
    </row>
    <row r="50" spans="2:43" s="23" customFormat="1" ht="33" customHeight="1" x14ac:dyDescent="0.3">
      <c r="B50" s="692" t="s">
        <v>16</v>
      </c>
      <c r="C50" s="679" t="s">
        <v>0</v>
      </c>
      <c r="D50" s="680"/>
      <c r="E50" s="680"/>
      <c r="F50" s="680"/>
      <c r="G50" s="680"/>
      <c r="H50" s="680"/>
      <c r="I50" s="681"/>
      <c r="J50" s="69" t="s">
        <v>88</v>
      </c>
      <c r="K50" s="70">
        <f>ROUND(R46,2)</f>
        <v>0</v>
      </c>
      <c r="L50" s="676" t="s">
        <v>215</v>
      </c>
      <c r="M50" s="682"/>
      <c r="N50" s="682"/>
      <c r="O50" s="682"/>
      <c r="P50" s="682"/>
      <c r="Q50" s="682"/>
      <c r="R50" s="682"/>
      <c r="S50" s="682"/>
      <c r="T50" s="682"/>
      <c r="U50" s="682"/>
      <c r="V50" s="682"/>
      <c r="W50" s="682"/>
      <c r="X50" s="682"/>
      <c r="Y50" s="682"/>
      <c r="Z50" s="682"/>
      <c r="AA50" s="682"/>
      <c r="AB50" s="682"/>
      <c r="AC50" s="682"/>
      <c r="AD50" s="682"/>
      <c r="AE50" s="683"/>
    </row>
    <row r="51" spans="2:43" s="23" customFormat="1" ht="33" customHeight="1" x14ac:dyDescent="0.3">
      <c r="B51" s="693"/>
      <c r="C51" s="679" t="s">
        <v>97</v>
      </c>
      <c r="D51" s="680"/>
      <c r="E51" s="680"/>
      <c r="F51" s="680"/>
      <c r="G51" s="680"/>
      <c r="H51" s="680"/>
      <c r="I51" s="681"/>
      <c r="J51" s="69" t="s">
        <v>89</v>
      </c>
      <c r="K51" s="70">
        <f>ROUND(S46,2)</f>
        <v>0</v>
      </c>
      <c r="L51" s="676" t="s">
        <v>217</v>
      </c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7"/>
      <c r="Y51" s="677"/>
      <c r="Z51" s="677"/>
      <c r="AA51" s="677"/>
      <c r="AB51" s="677"/>
      <c r="AC51" s="677"/>
      <c r="AD51" s="677"/>
      <c r="AE51" s="678"/>
    </row>
    <row r="52" spans="2:43" s="23" customFormat="1" ht="33" customHeight="1" x14ac:dyDescent="0.3">
      <c r="B52" s="693"/>
      <c r="C52" s="679" t="s">
        <v>2</v>
      </c>
      <c r="D52" s="680"/>
      <c r="E52" s="680"/>
      <c r="F52" s="680"/>
      <c r="G52" s="680"/>
      <c r="H52" s="680"/>
      <c r="I52" s="681"/>
      <c r="J52" s="69" t="s">
        <v>139</v>
      </c>
      <c r="K52" s="70">
        <f>ROUND(T46,2)</f>
        <v>0</v>
      </c>
      <c r="L52" s="676" t="s">
        <v>226</v>
      </c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8"/>
    </row>
    <row r="53" spans="2:43" s="23" customFormat="1" ht="33" customHeight="1" x14ac:dyDescent="0.3">
      <c r="B53" s="693"/>
      <c r="C53" s="679" t="s">
        <v>99</v>
      </c>
      <c r="D53" s="680"/>
      <c r="E53" s="680"/>
      <c r="F53" s="680"/>
      <c r="G53" s="680"/>
      <c r="H53" s="680"/>
      <c r="I53" s="681"/>
      <c r="J53" s="69" t="s">
        <v>90</v>
      </c>
      <c r="K53" s="70">
        <f>U46</f>
        <v>0</v>
      </c>
      <c r="L53" s="691" t="s">
        <v>30</v>
      </c>
      <c r="M53" s="677"/>
      <c r="N53" s="677"/>
      <c r="O53" s="677"/>
      <c r="P53" s="677"/>
      <c r="Q53" s="677"/>
      <c r="R53" s="677"/>
      <c r="S53" s="677"/>
      <c r="T53" s="677"/>
      <c r="U53" s="677"/>
      <c r="V53" s="677"/>
      <c r="W53" s="677"/>
      <c r="X53" s="677"/>
      <c r="Y53" s="677"/>
      <c r="Z53" s="677"/>
      <c r="AA53" s="677"/>
      <c r="AB53" s="677"/>
      <c r="AC53" s="677"/>
      <c r="AD53" s="677"/>
      <c r="AE53" s="678"/>
    </row>
    <row r="54" spans="2:43" s="23" customFormat="1" ht="31.5" customHeight="1" x14ac:dyDescent="0.3">
      <c r="B54" s="707"/>
      <c r="C54" s="704" t="s">
        <v>100</v>
      </c>
      <c r="D54" s="705"/>
      <c r="E54" s="705"/>
      <c r="F54" s="705"/>
      <c r="G54" s="705"/>
      <c r="H54" s="705"/>
      <c r="I54" s="706"/>
      <c r="J54" s="69" t="s">
        <v>138</v>
      </c>
      <c r="K54" s="70">
        <f>W46</f>
        <v>0</v>
      </c>
      <c r="L54" s="691" t="s">
        <v>30</v>
      </c>
      <c r="M54" s="677"/>
      <c r="N54" s="677"/>
      <c r="O54" s="677"/>
      <c r="P54" s="677"/>
      <c r="Q54" s="677"/>
      <c r="R54" s="677"/>
      <c r="S54" s="677"/>
      <c r="T54" s="677"/>
      <c r="U54" s="677"/>
      <c r="V54" s="677"/>
      <c r="W54" s="677"/>
      <c r="X54" s="677"/>
      <c r="Y54" s="677"/>
      <c r="Z54" s="677"/>
      <c r="AA54" s="677"/>
      <c r="AB54" s="677"/>
      <c r="AC54" s="677"/>
      <c r="AD54" s="677"/>
      <c r="AE54" s="678"/>
    </row>
    <row r="55" spans="2:43" s="23" customFormat="1" ht="21" customHeight="1" x14ac:dyDescent="0.3">
      <c r="B55" s="687" t="s">
        <v>216</v>
      </c>
      <c r="C55" s="688"/>
      <c r="D55" s="688"/>
      <c r="E55" s="688"/>
      <c r="F55" s="688"/>
      <c r="G55" s="688"/>
      <c r="H55" s="688"/>
      <c r="I55" s="688"/>
      <c r="J55" s="688"/>
      <c r="K55" s="688"/>
      <c r="L55" s="688"/>
      <c r="M55" s="688"/>
      <c r="N55" s="688"/>
      <c r="O55" s="688"/>
      <c r="P55" s="688"/>
      <c r="Q55" s="688"/>
      <c r="R55" s="688"/>
      <c r="S55" s="688"/>
      <c r="T55" s="688"/>
      <c r="U55" s="688"/>
      <c r="V55" s="688"/>
      <c r="W55" s="688"/>
      <c r="X55" s="688"/>
      <c r="Y55" s="688"/>
      <c r="Z55" s="688"/>
      <c r="AA55" s="688"/>
      <c r="AB55" s="688"/>
      <c r="AC55" s="688"/>
      <c r="AD55" s="688"/>
      <c r="AE55" s="689"/>
    </row>
    <row r="56" spans="2:43" s="23" customFormat="1" ht="37.5" customHeight="1" x14ac:dyDescent="0.3">
      <c r="B56" s="692" t="s">
        <v>16</v>
      </c>
      <c r="C56" s="679" t="s">
        <v>101</v>
      </c>
      <c r="D56" s="680"/>
      <c r="E56" s="680"/>
      <c r="F56" s="680"/>
      <c r="G56" s="680"/>
      <c r="H56" s="680"/>
      <c r="I56" s="681"/>
      <c r="J56" s="69" t="s">
        <v>91</v>
      </c>
      <c r="K56" s="70">
        <v>0</v>
      </c>
      <c r="L56" s="676" t="s">
        <v>132</v>
      </c>
      <c r="M56" s="682"/>
      <c r="N56" s="682"/>
      <c r="O56" s="682"/>
      <c r="P56" s="682"/>
      <c r="Q56" s="682"/>
      <c r="R56" s="682"/>
      <c r="S56" s="682"/>
      <c r="T56" s="682"/>
      <c r="U56" s="682"/>
      <c r="V56" s="682"/>
      <c r="W56" s="682"/>
      <c r="X56" s="682"/>
      <c r="Y56" s="682"/>
      <c r="Z56" s="682"/>
      <c r="AA56" s="682"/>
      <c r="AB56" s="682"/>
      <c r="AC56" s="682"/>
      <c r="AD56" s="682"/>
      <c r="AE56" s="683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</row>
    <row r="57" spans="2:43" s="23" customFormat="1" ht="37.5" customHeight="1" x14ac:dyDescent="0.3">
      <c r="B57" s="693"/>
      <c r="C57" s="679" t="s">
        <v>102</v>
      </c>
      <c r="D57" s="680"/>
      <c r="E57" s="680"/>
      <c r="F57" s="680"/>
      <c r="G57" s="680"/>
      <c r="H57" s="680"/>
      <c r="I57" s="681"/>
      <c r="J57" s="69" t="s">
        <v>92</v>
      </c>
      <c r="K57" s="92">
        <f>K56</f>
        <v>0</v>
      </c>
      <c r="L57" s="691" t="s">
        <v>133</v>
      </c>
      <c r="M57" s="682"/>
      <c r="N57" s="682"/>
      <c r="O57" s="682"/>
      <c r="P57" s="682"/>
      <c r="Q57" s="682"/>
      <c r="R57" s="682"/>
      <c r="S57" s="682"/>
      <c r="T57" s="682"/>
      <c r="U57" s="682"/>
      <c r="V57" s="682"/>
      <c r="W57" s="682"/>
      <c r="X57" s="682"/>
      <c r="Y57" s="682"/>
      <c r="Z57" s="682"/>
      <c r="AA57" s="682"/>
      <c r="AB57" s="682"/>
      <c r="AC57" s="682"/>
      <c r="AD57" s="682"/>
      <c r="AE57" s="683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</row>
    <row r="58" spans="2:43" s="23" customFormat="1" ht="37.5" customHeight="1" x14ac:dyDescent="0.3">
      <c r="B58" s="693"/>
      <c r="C58" s="679" t="s">
        <v>103</v>
      </c>
      <c r="D58" s="680"/>
      <c r="E58" s="680"/>
      <c r="F58" s="680"/>
      <c r="G58" s="680"/>
      <c r="H58" s="680"/>
      <c r="I58" s="681"/>
      <c r="J58" s="69" t="s">
        <v>93</v>
      </c>
      <c r="K58" s="92">
        <f>IF(AA46="XXX","V žádosti uveďte počet dětí/žáků, kteří se zůčastní projektové výuky",0)</f>
        <v>0</v>
      </c>
      <c r="L58" s="676" t="s">
        <v>228</v>
      </c>
      <c r="M58" s="677"/>
      <c r="N58" s="677"/>
      <c r="O58" s="677"/>
      <c r="P58" s="677"/>
      <c r="Q58" s="677"/>
      <c r="R58" s="677"/>
      <c r="S58" s="677"/>
      <c r="T58" s="677"/>
      <c r="U58" s="677"/>
      <c r="V58" s="677"/>
      <c r="W58" s="677"/>
      <c r="X58" s="677"/>
      <c r="Y58" s="677"/>
      <c r="Z58" s="677"/>
      <c r="AA58" s="677"/>
      <c r="AB58" s="677"/>
      <c r="AC58" s="677"/>
      <c r="AD58" s="677"/>
      <c r="AE58" s="678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</row>
    <row r="59" spans="2:43" s="23" customFormat="1" ht="37.5" customHeight="1" x14ac:dyDescent="0.3">
      <c r="B59" s="693"/>
      <c r="C59" s="679" t="s">
        <v>137</v>
      </c>
      <c r="D59" s="680"/>
      <c r="E59" s="680"/>
      <c r="F59" s="680"/>
      <c r="G59" s="680"/>
      <c r="H59" s="680"/>
      <c r="I59" s="681"/>
      <c r="J59" s="69" t="s">
        <v>94</v>
      </c>
      <c r="K59" s="92">
        <f>IF(AB46="XXX","V žádosti uveďte počet podpořených dětí/žáků se SVP",0)</f>
        <v>0</v>
      </c>
      <c r="L59" s="676" t="s">
        <v>261</v>
      </c>
      <c r="M59" s="677"/>
      <c r="N59" s="677"/>
      <c r="O59" s="677"/>
      <c r="P59" s="677"/>
      <c r="Q59" s="677"/>
      <c r="R59" s="677"/>
      <c r="S59" s="677"/>
      <c r="T59" s="677"/>
      <c r="U59" s="677"/>
      <c r="V59" s="677"/>
      <c r="W59" s="677"/>
      <c r="X59" s="677"/>
      <c r="Y59" s="677"/>
      <c r="Z59" s="677"/>
      <c r="AA59" s="677"/>
      <c r="AB59" s="677"/>
      <c r="AC59" s="677"/>
      <c r="AD59" s="677"/>
      <c r="AE59" s="678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</row>
    <row r="60" spans="2:43" s="23" customFormat="1" ht="37.5" customHeight="1" thickBot="1" x14ac:dyDescent="0.35">
      <c r="B60" s="694"/>
      <c r="C60" s="695" t="s">
        <v>1</v>
      </c>
      <c r="D60" s="696"/>
      <c r="E60" s="696"/>
      <c r="F60" s="696"/>
      <c r="G60" s="696"/>
      <c r="H60" s="696"/>
      <c r="I60" s="697"/>
      <c r="J60" s="72" t="s">
        <v>214</v>
      </c>
      <c r="K60" s="73">
        <f>FLOOR(AC46,1)</f>
        <v>0</v>
      </c>
      <c r="L60" s="698" t="s">
        <v>263</v>
      </c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699"/>
      <c r="X60" s="699"/>
      <c r="Y60" s="699"/>
      <c r="Z60" s="699"/>
      <c r="AA60" s="699"/>
      <c r="AB60" s="699"/>
      <c r="AC60" s="699"/>
      <c r="AD60" s="699"/>
      <c r="AE60" s="700"/>
    </row>
    <row r="61" spans="2:43" s="23" customFormat="1" x14ac:dyDescent="0.3">
      <c r="B61" s="61"/>
      <c r="C61" s="74"/>
      <c r="D61" s="62"/>
      <c r="E61" s="63"/>
      <c r="F61" s="63"/>
      <c r="G61" s="62"/>
      <c r="H61" s="62"/>
      <c r="I61" s="62"/>
      <c r="J61" s="64"/>
      <c r="K61" s="64"/>
      <c r="L61" s="64"/>
      <c r="M61" s="62"/>
      <c r="N61" s="62"/>
      <c r="O61" s="65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6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</row>
    <row r="62" spans="2:43" s="23" customFormat="1" ht="23.25" hidden="1" customHeight="1" x14ac:dyDescent="0.3">
      <c r="B62" s="742" t="s">
        <v>143</v>
      </c>
      <c r="C62" s="743"/>
      <c r="D62" s="743"/>
      <c r="E62" s="743"/>
      <c r="F62" s="743"/>
      <c r="G62" s="743"/>
      <c r="H62" s="743"/>
      <c r="I62" s="744"/>
      <c r="J62" s="225" t="s">
        <v>142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6"/>
    </row>
    <row r="63" spans="2:43" s="23" customFormat="1" ht="24" hidden="1" customHeight="1" thickBot="1" x14ac:dyDescent="0.35">
      <c r="B63" s="745"/>
      <c r="C63" s="746"/>
      <c r="D63" s="746"/>
      <c r="E63" s="746"/>
      <c r="F63" s="746"/>
      <c r="G63" s="746"/>
      <c r="H63" s="746"/>
      <c r="I63" s="747"/>
      <c r="J63" s="226">
        <v>1</v>
      </c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6"/>
    </row>
    <row r="64" spans="2:43" s="23" customFormat="1" x14ac:dyDescent="0.3">
      <c r="B64" s="61"/>
      <c r="C64" s="62"/>
      <c r="D64" s="62"/>
      <c r="E64" s="62"/>
      <c r="F64" s="62"/>
      <c r="G64" s="62"/>
      <c r="H64" s="62"/>
      <c r="I64" s="64"/>
      <c r="J64" s="62"/>
      <c r="K64" s="62"/>
      <c r="L64" s="62"/>
      <c r="M64" s="62"/>
      <c r="N64" s="62"/>
      <c r="O64" s="65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6"/>
    </row>
    <row r="65" spans="2:31" s="36" customFormat="1" ht="15.6" thickBot="1" x14ac:dyDescent="0.4">
      <c r="B65" s="102"/>
      <c r="C65" s="103"/>
      <c r="D65" s="103"/>
      <c r="E65" s="103"/>
      <c r="F65" s="103"/>
      <c r="G65" s="103"/>
      <c r="H65" s="103"/>
      <c r="I65" s="104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5"/>
    </row>
    <row r="66" spans="2:31" x14ac:dyDescent="0.35"/>
    <row r="67" spans="2:31" x14ac:dyDescent="0.35"/>
    <row r="68" spans="2:31" x14ac:dyDescent="0.35"/>
    <row r="69" spans="2:31" x14ac:dyDescent="0.35"/>
    <row r="70" spans="2:31" x14ac:dyDescent="0.35"/>
  </sheetData>
  <sheetProtection algorithmName="SHA-512" hashValue="ckkerKdgKLxLgi7XdyIydPRqPUZ0hszN1Jh67QIhw7mqCXieyqqKL7xvJ4nDd1E1hMaq3wjgzIf2IkIHSMAk0g==" saltValue="Zi8I9Fob+fmEbfjz2Fgi5A==" spinCount="100000" sheet="1" objects="1" scenarios="1"/>
  <customSheetViews>
    <customSheetView guid="{F09FFBF5-3979-442C-AB39-C5F53FA65885}" scale="60" fitToPage="1" hiddenRows="1" hiddenColumns="1">
      <selection activeCell="H7" sqref="H7"/>
      <rowBreaks count="1" manualBreakCount="1">
        <brk id="25" min="1" max="29" man="1"/>
      </rowBreaks>
      <pageMargins left="0.31496062992125984" right="0.31496062992125984" top="0.39370078740157483" bottom="0.19685039370078741" header="0.31496062992125984" footer="0.31496062992125984"/>
      <pageSetup paperSize="9" scale="29" fitToHeight="0" orientation="landscape" r:id="rId1"/>
    </customSheetView>
    <customSheetView guid="{4F63E81F-60B6-400F-AE86-BE244C21740D}" scale="60" showPageBreaks="1" fitToPage="1" printArea="1" hiddenRows="1" hiddenColumns="1" topLeftCell="A16">
      <selection activeCell="B9" sqref="B9:M9"/>
      <rowBreaks count="1" manualBreakCount="1">
        <brk id="25" min="1" max="29" man="1"/>
      </rowBreaks>
      <pageMargins left="0.31496062992125984" right="0.31496062992125984" top="0.39370078740157483" bottom="0.19685039370078741" header="0.31496062992125984" footer="0.31496062992125984"/>
      <pageSetup paperSize="9" scale="30" fitToHeight="0" orientation="landscape" r:id="rId2"/>
    </customSheetView>
  </customSheetViews>
  <mergeCells count="120">
    <mergeCell ref="AD21:AE21"/>
    <mergeCell ref="C14:G14"/>
    <mergeCell ref="C15:G15"/>
    <mergeCell ref="C16:G16"/>
    <mergeCell ref="C20:G20"/>
    <mergeCell ref="J14:L14"/>
    <mergeCell ref="J15:L15"/>
    <mergeCell ref="J16:L16"/>
    <mergeCell ref="J20:L20"/>
    <mergeCell ref="B9:M9"/>
    <mergeCell ref="J11:L11"/>
    <mergeCell ref="J36:L36"/>
    <mergeCell ref="O2:O7"/>
    <mergeCell ref="J10:L10"/>
    <mergeCell ref="J22:L22"/>
    <mergeCell ref="J27:L27"/>
    <mergeCell ref="C39:G39"/>
    <mergeCell ref="J39:L39"/>
    <mergeCell ref="C36:G36"/>
    <mergeCell ref="C37:G37"/>
    <mergeCell ref="C38:G38"/>
    <mergeCell ref="C49:I49"/>
    <mergeCell ref="L50:AE50"/>
    <mergeCell ref="L49:AE49"/>
    <mergeCell ref="L51:AE51"/>
    <mergeCell ref="C44:G44"/>
    <mergeCell ref="J44:L44"/>
    <mergeCell ref="B45:M45"/>
    <mergeCell ref="J43:L43"/>
    <mergeCell ref="C43:G43"/>
    <mergeCell ref="J42:L42"/>
    <mergeCell ref="J37:L37"/>
    <mergeCell ref="J2:L7"/>
    <mergeCell ref="AC2:AC5"/>
    <mergeCell ref="C31:G31"/>
    <mergeCell ref="J31:L31"/>
    <mergeCell ref="C30:G30"/>
    <mergeCell ref="J30:L30"/>
    <mergeCell ref="C32:G32"/>
    <mergeCell ref="J32:L32"/>
    <mergeCell ref="J29:L29"/>
    <mergeCell ref="J17:L17"/>
    <mergeCell ref="J13:L13"/>
    <mergeCell ref="J24:L24"/>
    <mergeCell ref="J23:L23"/>
    <mergeCell ref="J33:L33"/>
    <mergeCell ref="C34:G34"/>
    <mergeCell ref="J34:L34"/>
    <mergeCell ref="C35:G35"/>
    <mergeCell ref="J35:L35"/>
    <mergeCell ref="J28:L28"/>
    <mergeCell ref="J26:L26"/>
    <mergeCell ref="AB2:AB5"/>
    <mergeCell ref="AA2:AA5"/>
    <mergeCell ref="AE2:AE7"/>
    <mergeCell ref="C26:G26"/>
    <mergeCell ref="C27:G27"/>
    <mergeCell ref="C24:G24"/>
    <mergeCell ref="C23:G23"/>
    <mergeCell ref="C22:G22"/>
    <mergeCell ref="C21:G21"/>
    <mergeCell ref="M2:M7"/>
    <mergeCell ref="S2:S5"/>
    <mergeCell ref="R2:R5"/>
    <mergeCell ref="Q2:Q5"/>
    <mergeCell ref="C11:G11"/>
    <mergeCell ref="C19:G19"/>
    <mergeCell ref="C18:G18"/>
    <mergeCell ref="C17:G17"/>
    <mergeCell ref="C13:G13"/>
    <mergeCell ref="Y2:Y5"/>
    <mergeCell ref="W2:W5"/>
    <mergeCell ref="T2:T5"/>
    <mergeCell ref="R6:AC6"/>
    <mergeCell ref="X2:X5"/>
    <mergeCell ref="Z2:Z5"/>
    <mergeCell ref="C3:G3"/>
    <mergeCell ref="B8:M8"/>
    <mergeCell ref="B1:D1"/>
    <mergeCell ref="B48:AE48"/>
    <mergeCell ref="L56:AE56"/>
    <mergeCell ref="L57:AE57"/>
    <mergeCell ref="L58:AE58"/>
    <mergeCell ref="L59:AE59"/>
    <mergeCell ref="C40:G40"/>
    <mergeCell ref="C41:G41"/>
    <mergeCell ref="C42:G42"/>
    <mergeCell ref="C10:G10"/>
    <mergeCell ref="C12:G12"/>
    <mergeCell ref="C33:G33"/>
    <mergeCell ref="B25:M25"/>
    <mergeCell ref="J21:L21"/>
    <mergeCell ref="J41:L41"/>
    <mergeCell ref="J40:L40"/>
    <mergeCell ref="J38:L38"/>
    <mergeCell ref="J12:L12"/>
    <mergeCell ref="J19:L19"/>
    <mergeCell ref="J18:L18"/>
    <mergeCell ref="V2:V5"/>
    <mergeCell ref="U2:U5"/>
    <mergeCell ref="C28:G28"/>
    <mergeCell ref="C29:G29"/>
    <mergeCell ref="B62:I63"/>
    <mergeCell ref="B56:B60"/>
    <mergeCell ref="B50:B54"/>
    <mergeCell ref="L60:AE60"/>
    <mergeCell ref="L54:AE54"/>
    <mergeCell ref="B55:AE55"/>
    <mergeCell ref="C51:I51"/>
    <mergeCell ref="C50:I50"/>
    <mergeCell ref="C52:I52"/>
    <mergeCell ref="L52:AE52"/>
    <mergeCell ref="C60:I60"/>
    <mergeCell ref="C59:I59"/>
    <mergeCell ref="C58:I58"/>
    <mergeCell ref="C57:I57"/>
    <mergeCell ref="C56:I56"/>
    <mergeCell ref="C54:I54"/>
    <mergeCell ref="C53:I53"/>
    <mergeCell ref="L53:AE53"/>
  </mergeCells>
  <conditionalFormatting sqref="M35">
    <cfRule type="expression" dxfId="176" priority="16">
      <formula>$M$32+$M$33+$M$34+$M$35&lt;1</formula>
    </cfRule>
  </conditionalFormatting>
  <conditionalFormatting sqref="M34">
    <cfRule type="expression" dxfId="175" priority="15">
      <formula>IF($M$34&lt;2,$M$34&gt;0)</formula>
    </cfRule>
  </conditionalFormatting>
  <conditionalFormatting sqref="J10:K10">
    <cfRule type="cellIs" dxfId="174" priority="56" operator="lessThan">
      <formula>0</formula>
    </cfRule>
    <cfRule type="cellIs" dxfId="173" priority="57" operator="between">
      <formula>1</formula>
      <formula>11</formula>
    </cfRule>
    <cfRule type="expression" dxfId="172" priority="59">
      <formula>#REF!=FALSE</formula>
    </cfRule>
  </conditionalFormatting>
  <conditionalFormatting sqref="R63 U63 W63 K63:L63">
    <cfRule type="cellIs" dxfId="171" priority="58" operator="greaterThan">
      <formula>0</formula>
    </cfRule>
  </conditionalFormatting>
  <conditionalFormatting sqref="J11:K11 J26:K33 J44:K44 J35:K38 J40:K42">
    <cfRule type="expression" dxfId="170" priority="53">
      <formula>#REF!=FALSE</formula>
    </cfRule>
    <cfRule type="cellIs" dxfId="169" priority="54" operator="lessThan">
      <formula>0</formula>
    </cfRule>
    <cfRule type="cellIs" dxfId="168" priority="55" operator="between">
      <formula>1</formula>
      <formula>11</formula>
    </cfRule>
  </conditionalFormatting>
  <conditionalFormatting sqref="O25 O8">
    <cfRule type="expression" dxfId="167" priority="62" stopIfTrue="1">
      <formula>$O$25&gt;$G$5</formula>
    </cfRule>
    <cfRule type="expression" dxfId="166" priority="63" stopIfTrue="1">
      <formula>$O$25&lt;$F$5</formula>
    </cfRule>
    <cfRule type="expression" dxfId="165" priority="64">
      <formula>$O$25&gt;((($G$5-$F$5)/10*9)+$F$5)</formula>
    </cfRule>
    <cfRule type="expression" dxfId="164" priority="65">
      <formula>$O$25&gt;$F$5</formula>
    </cfRule>
  </conditionalFormatting>
  <conditionalFormatting sqref="O45 O9">
    <cfRule type="expression" dxfId="163" priority="66" stopIfTrue="1">
      <formula>$O$45&gt;$G$6</formula>
    </cfRule>
    <cfRule type="expression" dxfId="162" priority="67" stopIfTrue="1">
      <formula>$O$45&lt;$F$6</formula>
    </cfRule>
    <cfRule type="expression" dxfId="161" priority="68">
      <formula>$O$45&gt;((($G$6-$F$6)/10*9)+$F$6)</formula>
    </cfRule>
    <cfRule type="expression" dxfId="160" priority="69">
      <formula>$O$45&gt;$F$6</formula>
    </cfRule>
  </conditionalFormatting>
  <conditionalFormatting sqref="D5:D6">
    <cfRule type="cellIs" dxfId="159" priority="60" stopIfTrue="1" operator="lessThan">
      <formula>0</formula>
    </cfRule>
    <cfRule type="cellIs" dxfId="158" priority="61" operator="greaterThan">
      <formula>2000</formula>
    </cfRule>
  </conditionalFormatting>
  <conditionalFormatting sqref="L62">
    <cfRule type="expression" dxfId="157" priority="70">
      <formula>$L$63&gt;0</formula>
    </cfRule>
  </conditionalFormatting>
  <conditionalFormatting sqref="K62">
    <cfRule type="expression" dxfId="156" priority="71">
      <formula>$K$63&gt;0</formula>
    </cfRule>
  </conditionalFormatting>
  <conditionalFormatting sqref="J12:K12">
    <cfRule type="expression" dxfId="155" priority="50">
      <formula>#REF!=FALSE</formula>
    </cfRule>
    <cfRule type="cellIs" dxfId="154" priority="51" operator="lessThan">
      <formula>0</formula>
    </cfRule>
    <cfRule type="cellIs" dxfId="153" priority="52" operator="between">
      <formula>1</formula>
      <formula>11</formula>
    </cfRule>
  </conditionalFormatting>
  <conditionalFormatting sqref="J13:K13">
    <cfRule type="expression" dxfId="152" priority="47">
      <formula>#REF!=FALSE</formula>
    </cfRule>
    <cfRule type="cellIs" dxfId="151" priority="48" operator="lessThan">
      <formula>0</formula>
    </cfRule>
    <cfRule type="cellIs" dxfId="150" priority="49" operator="between">
      <formula>1</formula>
      <formula>11</formula>
    </cfRule>
  </conditionalFormatting>
  <conditionalFormatting sqref="J17:K17">
    <cfRule type="expression" dxfId="149" priority="44">
      <formula>#REF!=FALSE</formula>
    </cfRule>
    <cfRule type="cellIs" dxfId="148" priority="45" operator="lessThan">
      <formula>0</formula>
    </cfRule>
    <cfRule type="cellIs" dxfId="147" priority="46" operator="between">
      <formula>1</formula>
      <formula>11</formula>
    </cfRule>
  </conditionalFormatting>
  <conditionalFormatting sqref="J18:K18">
    <cfRule type="expression" dxfId="146" priority="41">
      <formula>#REF!=FALSE</formula>
    </cfRule>
    <cfRule type="cellIs" dxfId="145" priority="42" operator="lessThan">
      <formula>0</formula>
    </cfRule>
    <cfRule type="cellIs" dxfId="144" priority="43" operator="between">
      <formula>1</formula>
      <formula>11</formula>
    </cfRule>
  </conditionalFormatting>
  <conditionalFormatting sqref="J21:K21">
    <cfRule type="expression" dxfId="143" priority="38">
      <formula>#REF!=FALSE</formula>
    </cfRule>
    <cfRule type="cellIs" dxfId="142" priority="39" operator="lessThan">
      <formula>0</formula>
    </cfRule>
    <cfRule type="cellIs" dxfId="141" priority="40" operator="between">
      <formula>1</formula>
      <formula>11</formula>
    </cfRule>
  </conditionalFormatting>
  <conditionalFormatting sqref="J22:K22">
    <cfRule type="expression" dxfId="140" priority="35">
      <formula>#REF!=FALSE</formula>
    </cfRule>
    <cfRule type="cellIs" dxfId="139" priority="36" operator="lessThan">
      <formula>0</formula>
    </cfRule>
    <cfRule type="cellIs" dxfId="138" priority="37" operator="between">
      <formula>1</formula>
      <formula>11</formula>
    </cfRule>
  </conditionalFormatting>
  <conditionalFormatting sqref="J23:K23">
    <cfRule type="expression" dxfId="137" priority="32">
      <formula>#REF!=FALSE</formula>
    </cfRule>
    <cfRule type="cellIs" dxfId="136" priority="33" operator="lessThan">
      <formula>0</formula>
    </cfRule>
    <cfRule type="cellIs" dxfId="135" priority="34" operator="between">
      <formula>1</formula>
      <formula>11</formula>
    </cfRule>
  </conditionalFormatting>
  <conditionalFormatting sqref="J19:K19">
    <cfRule type="expression" dxfId="134" priority="29">
      <formula>#REF!=FALSE</formula>
    </cfRule>
    <cfRule type="cellIs" dxfId="133" priority="30" operator="lessThan">
      <formula>0</formula>
    </cfRule>
    <cfRule type="cellIs" dxfId="132" priority="31" operator="between">
      <formula>1</formula>
      <formula>11</formula>
    </cfRule>
  </conditionalFormatting>
  <conditionalFormatting sqref="J34:K34">
    <cfRule type="expression" dxfId="131" priority="26">
      <formula>#REF!=FALSE</formula>
    </cfRule>
    <cfRule type="cellIs" dxfId="130" priority="27" operator="lessThan">
      <formula>0</formula>
    </cfRule>
    <cfRule type="cellIs" dxfId="129" priority="28" operator="between">
      <formula>1</formula>
      <formula>11</formula>
    </cfRule>
  </conditionalFormatting>
  <conditionalFormatting sqref="J43:K43">
    <cfRule type="expression" dxfId="128" priority="23">
      <formula>#REF!=FALSE</formula>
    </cfRule>
    <cfRule type="cellIs" dxfId="127" priority="24" operator="lessThan">
      <formula>0</formula>
    </cfRule>
    <cfRule type="cellIs" dxfId="126" priority="25" operator="between">
      <formula>1</formula>
      <formula>11</formula>
    </cfRule>
  </conditionalFormatting>
  <conditionalFormatting sqref="J24:K24">
    <cfRule type="expression" dxfId="125" priority="20">
      <formula>#REF!=FALSE</formula>
    </cfRule>
    <cfRule type="cellIs" dxfId="124" priority="21" operator="lessThan">
      <formula>0</formula>
    </cfRule>
    <cfRule type="cellIs" dxfId="123" priority="22" operator="between">
      <formula>1</formula>
      <formula>11</formula>
    </cfRule>
  </conditionalFormatting>
  <conditionalFormatting sqref="D5">
    <cfRule type="expression" dxfId="122" priority="72">
      <formula>$N$7=1</formula>
    </cfRule>
    <cfRule type="expression" dxfId="121" priority="73" stopIfTrue="1">
      <formula>#REF!=FALSE</formula>
    </cfRule>
  </conditionalFormatting>
  <conditionalFormatting sqref="M41">
    <cfRule type="expression" dxfId="120" priority="19">
      <formula>$M$41&lt;1</formula>
    </cfRule>
  </conditionalFormatting>
  <conditionalFormatting sqref="M22">
    <cfRule type="expression" dxfId="119" priority="18">
      <formula>$M$22&lt;1</formula>
    </cfRule>
  </conditionalFormatting>
  <conditionalFormatting sqref="M42:M43">
    <cfRule type="expression" dxfId="118" priority="17">
      <formula>$M$42+$M$43&lt;1</formula>
    </cfRule>
  </conditionalFormatting>
  <conditionalFormatting sqref="M23:M24">
    <cfRule type="expression" dxfId="117" priority="74">
      <formula>$M$23+$M$24&lt;1</formula>
    </cfRule>
  </conditionalFormatting>
  <conditionalFormatting sqref="M32:M34">
    <cfRule type="expression" dxfId="116" priority="75">
      <formula>$M$32+$M$33+$M$34+$M$35&lt;1</formula>
    </cfRule>
  </conditionalFormatting>
  <conditionalFormatting sqref="D6">
    <cfRule type="expression" dxfId="115" priority="76">
      <formula>#REF!=FALSE</formula>
    </cfRule>
    <cfRule type="expression" dxfId="114" priority="77">
      <formula>#REF!=1</formula>
    </cfRule>
  </conditionalFormatting>
  <conditionalFormatting sqref="J20">
    <cfRule type="expression" dxfId="113" priority="9">
      <formula>#REF!=FALSE</formula>
    </cfRule>
    <cfRule type="cellIs" dxfId="112" priority="10" operator="lessThan">
      <formula>0</formula>
    </cfRule>
    <cfRule type="cellIs" dxfId="111" priority="11" operator="between">
      <formula>1</formula>
      <formula>11</formula>
    </cfRule>
  </conditionalFormatting>
  <conditionalFormatting sqref="J14:J16">
    <cfRule type="expression" dxfId="110" priority="12">
      <formula>#REF!=FALSE</formula>
    </cfRule>
    <cfRule type="cellIs" dxfId="109" priority="13" operator="lessThan">
      <formula>0</formula>
    </cfRule>
    <cfRule type="cellIs" dxfId="108" priority="14" operator="between">
      <formula>1</formula>
      <formula>11</formula>
    </cfRule>
  </conditionalFormatting>
  <conditionalFormatting sqref="J39">
    <cfRule type="expression" dxfId="107" priority="3">
      <formula>#REF!=FALSE</formula>
    </cfRule>
    <cfRule type="cellIs" dxfId="106" priority="4" operator="lessThan">
      <formula>0</formula>
    </cfRule>
    <cfRule type="cellIs" dxfId="105" priority="5" operator="between">
      <formula>1</formula>
      <formula>11</formula>
    </cfRule>
  </conditionalFormatting>
  <conditionalFormatting sqref="M20">
    <cfRule type="expression" dxfId="104" priority="2">
      <formula>IF($M$20&lt;3,$M$20&gt;0)</formula>
    </cfRule>
  </conditionalFormatting>
  <conditionalFormatting sqref="M39">
    <cfRule type="expression" dxfId="103" priority="1">
      <formula>IF($M$39&lt;3,$M$39&gt;0)</formula>
    </cfRule>
  </conditionalFormatting>
  <dataValidations count="3">
    <dataValidation type="list" allowBlank="1" showInputMessage="1" showErrorMessage="1" sqref="E6" xr:uid="{00000000-0002-0000-0300-000000000000}">
      <formula1>"Ano,Ne"</formula1>
    </dataValidation>
    <dataValidation type="whole" allowBlank="1" showInputMessage="1" showErrorMessage="1" sqref="M22:M24 M10:M20 M26:M44" xr:uid="{00000000-0002-0000-0300-000001000000}">
      <formula1>0</formula1>
      <formula2>999999</formula2>
    </dataValidation>
    <dataValidation type="whole" allowBlank="1" showInputMessage="1" showErrorMessage="1" sqref="M21" xr:uid="{00000000-0002-0000-0300-000002000000}">
      <formula1>0</formula1>
      <formula2>99999</formula2>
    </dataValidation>
  </dataValidations>
  <hyperlinks>
    <hyperlink ref="B1:D1" location="'Hlavní strana'!A1" display="zpět na hlavní stranu" xr:uid="{00000000-0004-0000-0300-000000000000}"/>
  </hyperlinks>
  <pageMargins left="0.31496062992125984" right="0.31496062992125984" top="0.39370078740157483" bottom="0.19685039370078741" header="0.31496062992125984" footer="0.31496062992125984"/>
  <pageSetup paperSize="9" scale="30" fitToHeight="0" orientation="landscape" r:id="rId3"/>
  <rowBreaks count="1" manualBreakCount="1">
    <brk id="25" min="1" max="29" man="1"/>
  </rowBreaks>
  <ignoredErrors>
    <ignoredError sqref="O40 O21" formula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Q113"/>
  <sheetViews>
    <sheetView workbookViewId="0">
      <selection activeCell="B1" sqref="B1:H1"/>
    </sheetView>
  </sheetViews>
  <sheetFormatPr defaultRowHeight="14.4" x14ac:dyDescent="0.3"/>
  <cols>
    <col min="1" max="1" width="3.5546875" customWidth="1"/>
    <col min="2" max="2" width="5.44140625" customWidth="1"/>
    <col min="7" max="7" width="4" customWidth="1"/>
    <col min="13" max="13" width="40.6640625" customWidth="1"/>
    <col min="17" max="17" width="3.5546875" customWidth="1"/>
    <col min="18" max="18" width="9.6640625" customWidth="1"/>
    <col min="19" max="19" width="6.109375" customWidth="1"/>
  </cols>
  <sheetData>
    <row r="1" spans="1:43" s="530" customFormat="1" ht="15.6" thickBot="1" x14ac:dyDescent="0.4">
      <c r="A1" s="529"/>
      <c r="B1" s="814" t="s">
        <v>28</v>
      </c>
      <c r="C1" s="815"/>
      <c r="D1" s="815"/>
      <c r="E1" s="815"/>
      <c r="F1" s="815"/>
      <c r="G1" s="815"/>
      <c r="H1" s="816"/>
      <c r="J1" s="531"/>
      <c r="M1" s="531"/>
      <c r="O1" s="531"/>
      <c r="P1" s="532"/>
    </row>
    <row r="2" spans="1:43" ht="39.75" customHeight="1" thickBot="1" x14ac:dyDescent="0.35">
      <c r="A2" s="517"/>
      <c r="B2" s="780" t="s">
        <v>317</v>
      </c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1"/>
      <c r="S2" s="782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7"/>
    </row>
    <row r="3" spans="1:43" x14ac:dyDescent="0.3">
      <c r="A3" s="517"/>
      <c r="B3" s="786" t="s">
        <v>295</v>
      </c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8"/>
      <c r="T3" s="517"/>
      <c r="U3" s="517"/>
      <c r="V3" s="517"/>
      <c r="W3" s="517"/>
      <c r="X3" s="517"/>
      <c r="Y3" s="517"/>
      <c r="Z3" s="517"/>
      <c r="AA3" s="517"/>
      <c r="AB3" s="517"/>
      <c r="AC3" s="517"/>
      <c r="AD3" s="517"/>
      <c r="AE3" s="517"/>
      <c r="AF3" s="517"/>
      <c r="AG3" s="517"/>
      <c r="AH3" s="517"/>
      <c r="AI3" s="517"/>
      <c r="AJ3" s="517"/>
      <c r="AK3" s="517"/>
      <c r="AL3" s="517"/>
      <c r="AM3" s="517"/>
      <c r="AN3" s="517"/>
      <c r="AO3" s="517"/>
      <c r="AP3" s="517"/>
      <c r="AQ3" s="517"/>
    </row>
    <row r="4" spans="1:43" x14ac:dyDescent="0.3">
      <c r="A4" s="517"/>
      <c r="B4" s="533" t="s">
        <v>296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34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</row>
    <row r="5" spans="1:43" x14ac:dyDescent="0.3">
      <c r="A5" s="517"/>
      <c r="B5" s="535" t="s">
        <v>284</v>
      </c>
      <c r="C5" s="523"/>
      <c r="D5" s="524"/>
      <c r="E5" s="524"/>
      <c r="F5" s="524"/>
      <c r="G5" s="524"/>
      <c r="H5" s="783" t="s">
        <v>297</v>
      </c>
      <c r="I5" s="783"/>
      <c r="J5" s="783"/>
      <c r="K5" s="783"/>
      <c r="L5" s="783"/>
      <c r="M5" s="783"/>
      <c r="N5" s="783" t="s">
        <v>287</v>
      </c>
      <c r="O5" s="783"/>
      <c r="P5" s="783"/>
      <c r="Q5" s="783"/>
      <c r="R5" s="783"/>
      <c r="S5" s="784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17"/>
    </row>
    <row r="6" spans="1:43" x14ac:dyDescent="0.3">
      <c r="A6" s="517"/>
      <c r="B6" s="536" t="s">
        <v>266</v>
      </c>
      <c r="C6" s="795" t="s">
        <v>298</v>
      </c>
      <c r="D6" s="795"/>
      <c r="E6" s="795"/>
      <c r="F6" s="795"/>
      <c r="G6" s="796"/>
      <c r="H6" s="785" t="s">
        <v>291</v>
      </c>
      <c r="I6" s="785"/>
      <c r="J6" s="785"/>
      <c r="K6" s="785"/>
      <c r="L6" s="785"/>
      <c r="M6" s="785"/>
      <c r="N6" s="803" t="s">
        <v>293</v>
      </c>
      <c r="O6" s="795"/>
      <c r="P6" s="795"/>
      <c r="Q6" s="795"/>
      <c r="R6" s="795"/>
      <c r="S6" s="804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7"/>
      <c r="AE6" s="517"/>
      <c r="AF6" s="517"/>
      <c r="AG6" s="517"/>
      <c r="AH6" s="517"/>
      <c r="AI6" s="517"/>
      <c r="AJ6" s="517"/>
      <c r="AK6" s="517"/>
      <c r="AL6" s="517"/>
      <c r="AM6" s="517"/>
      <c r="AN6" s="517"/>
      <c r="AO6" s="517"/>
      <c r="AP6" s="517"/>
      <c r="AQ6" s="517"/>
    </row>
    <row r="7" spans="1:43" x14ac:dyDescent="0.3">
      <c r="A7" s="517"/>
      <c r="B7" s="536" t="s">
        <v>266</v>
      </c>
      <c r="C7" s="795" t="s">
        <v>267</v>
      </c>
      <c r="D7" s="795"/>
      <c r="E7" s="795"/>
      <c r="F7" s="795"/>
      <c r="G7" s="796"/>
      <c r="H7" s="785" t="s">
        <v>313</v>
      </c>
      <c r="I7" s="785"/>
      <c r="J7" s="785"/>
      <c r="K7" s="785"/>
      <c r="L7" s="785"/>
      <c r="M7" s="785"/>
      <c r="N7" s="785" t="s">
        <v>294</v>
      </c>
      <c r="O7" s="785"/>
      <c r="P7" s="785"/>
      <c r="Q7" s="785"/>
      <c r="R7" s="785"/>
      <c r="S7" s="802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517"/>
      <c r="AL7" s="517"/>
      <c r="AM7" s="517"/>
      <c r="AN7" s="517"/>
      <c r="AO7" s="517"/>
      <c r="AP7" s="517"/>
      <c r="AQ7" s="517"/>
    </row>
    <row r="8" spans="1:43" x14ac:dyDescent="0.3">
      <c r="A8" s="517"/>
      <c r="B8" s="536" t="s">
        <v>266</v>
      </c>
      <c r="C8" s="795" t="s">
        <v>288</v>
      </c>
      <c r="D8" s="795"/>
      <c r="E8" s="795"/>
      <c r="F8" s="795"/>
      <c r="G8" s="796"/>
      <c r="H8" s="785" t="s">
        <v>292</v>
      </c>
      <c r="I8" s="785"/>
      <c r="J8" s="785"/>
      <c r="K8" s="785"/>
      <c r="L8" s="785"/>
      <c r="M8" s="785"/>
      <c r="N8" s="785" t="s">
        <v>131</v>
      </c>
      <c r="O8" s="785"/>
      <c r="P8" s="785"/>
      <c r="Q8" s="785"/>
      <c r="R8" s="785"/>
      <c r="S8" s="802"/>
      <c r="T8" s="517"/>
      <c r="U8" s="517"/>
      <c r="V8" s="517"/>
      <c r="W8" s="517"/>
      <c r="X8" s="517"/>
      <c r="Y8" s="517"/>
      <c r="Z8" s="517"/>
      <c r="AA8" s="517"/>
      <c r="AB8" s="517"/>
      <c r="AC8" s="517"/>
      <c r="AD8" s="517"/>
      <c r="AE8" s="517"/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17"/>
      <c r="AQ8" s="517"/>
    </row>
    <row r="9" spans="1:43" ht="11.25" customHeight="1" x14ac:dyDescent="0.3">
      <c r="A9" s="517"/>
      <c r="B9" s="537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38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</row>
    <row r="10" spans="1:43" x14ac:dyDescent="0.3">
      <c r="A10" s="517"/>
      <c r="B10" s="539" t="s">
        <v>285</v>
      </c>
      <c r="C10" s="519"/>
      <c r="D10" s="519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40"/>
      <c r="T10" s="517"/>
      <c r="U10" s="517"/>
      <c r="V10" s="517"/>
      <c r="W10" s="517"/>
      <c r="X10" s="517"/>
      <c r="Y10" s="517"/>
      <c r="Z10" s="517"/>
      <c r="AA10" s="517"/>
      <c r="AB10" s="517"/>
      <c r="AC10" s="517"/>
      <c r="AD10" s="517"/>
      <c r="AE10" s="517"/>
      <c r="AF10" s="517"/>
      <c r="AG10" s="517"/>
      <c r="AH10" s="517"/>
      <c r="AI10" s="517"/>
      <c r="AJ10" s="517"/>
      <c r="AK10" s="517"/>
      <c r="AL10" s="517"/>
      <c r="AM10" s="517"/>
      <c r="AN10" s="517"/>
      <c r="AO10" s="517"/>
      <c r="AP10" s="517"/>
      <c r="AQ10" s="517"/>
    </row>
    <row r="11" spans="1:43" x14ac:dyDescent="0.3">
      <c r="A11" s="517"/>
      <c r="B11" s="541" t="s">
        <v>268</v>
      </c>
      <c r="C11" s="518"/>
      <c r="D11" s="518"/>
      <c r="E11" s="521"/>
      <c r="F11" s="521"/>
      <c r="G11" s="521"/>
      <c r="H11" s="521"/>
      <c r="I11" s="521"/>
      <c r="J11" s="521"/>
      <c r="K11" s="521"/>
      <c r="L11" s="527"/>
      <c r="M11" s="527"/>
      <c r="N11" s="527"/>
      <c r="O11" s="527"/>
      <c r="P11" s="527"/>
      <c r="Q11" s="527"/>
      <c r="R11" s="527"/>
      <c r="S11" s="540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  <c r="AF11" s="517"/>
      <c r="AG11" s="517"/>
      <c r="AH11" s="517"/>
      <c r="AI11" s="517"/>
      <c r="AJ11" s="517"/>
      <c r="AK11" s="517"/>
      <c r="AL11" s="517"/>
      <c r="AM11" s="517"/>
      <c r="AN11" s="517"/>
      <c r="AO11" s="517"/>
      <c r="AP11" s="517"/>
      <c r="AQ11" s="517"/>
    </row>
    <row r="12" spans="1:43" x14ac:dyDescent="0.3">
      <c r="A12" s="517"/>
      <c r="B12" s="539"/>
      <c r="C12" s="519"/>
      <c r="D12" s="519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40"/>
      <c r="T12" s="517"/>
      <c r="U12" s="517"/>
      <c r="V12" s="517"/>
      <c r="W12" s="517"/>
      <c r="X12" s="517"/>
      <c r="Y12" s="517"/>
      <c r="Z12" s="517"/>
      <c r="AA12" s="517"/>
      <c r="AB12" s="517"/>
      <c r="AC12" s="517"/>
      <c r="AD12" s="517"/>
      <c r="AE12" s="517"/>
      <c r="AF12" s="517"/>
      <c r="AG12" s="517"/>
      <c r="AH12" s="517"/>
      <c r="AI12" s="517"/>
      <c r="AJ12" s="517"/>
      <c r="AK12" s="517"/>
      <c r="AL12" s="517"/>
      <c r="AM12" s="517"/>
      <c r="AN12" s="517"/>
      <c r="AO12" s="517"/>
      <c r="AP12" s="517"/>
      <c r="AQ12" s="517"/>
    </row>
    <row r="13" spans="1:43" x14ac:dyDescent="0.3">
      <c r="A13" s="517"/>
      <c r="B13" s="797" t="s">
        <v>290</v>
      </c>
      <c r="C13" s="798"/>
      <c r="D13" s="798"/>
      <c r="E13" s="798"/>
      <c r="F13" s="798"/>
      <c r="G13" s="798"/>
      <c r="H13" s="798"/>
      <c r="I13" s="798"/>
      <c r="J13" s="798"/>
      <c r="K13" s="798"/>
      <c r="L13" s="798"/>
      <c r="M13" s="798"/>
      <c r="N13" s="798"/>
      <c r="O13" s="798"/>
      <c r="P13" s="798"/>
      <c r="Q13" s="798"/>
      <c r="R13" s="798"/>
      <c r="S13" s="799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  <c r="AL13" s="517"/>
      <c r="AM13" s="517"/>
      <c r="AN13" s="517"/>
      <c r="AO13" s="517"/>
      <c r="AP13" s="517"/>
      <c r="AQ13" s="517"/>
    </row>
    <row r="14" spans="1:43" ht="3.75" customHeight="1" x14ac:dyDescent="0.3">
      <c r="A14" s="517"/>
      <c r="B14" s="542"/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40"/>
      <c r="T14" s="517"/>
      <c r="U14" s="517"/>
      <c r="V14" s="517"/>
      <c r="W14" s="517"/>
      <c r="X14" s="517"/>
      <c r="Y14" s="517"/>
      <c r="Z14" s="517"/>
      <c r="AA14" s="517"/>
      <c r="AB14" s="517"/>
      <c r="AC14" s="517"/>
      <c r="AD14" s="517"/>
      <c r="AE14" s="517"/>
      <c r="AF14" s="517"/>
      <c r="AG14" s="517"/>
      <c r="AH14" s="517"/>
      <c r="AI14" s="517"/>
      <c r="AJ14" s="517"/>
      <c r="AK14" s="517"/>
      <c r="AL14" s="517"/>
      <c r="AM14" s="517"/>
      <c r="AN14" s="517"/>
      <c r="AO14" s="517"/>
      <c r="AP14" s="517"/>
      <c r="AQ14" s="517"/>
    </row>
    <row r="15" spans="1:43" ht="13.5" customHeight="1" x14ac:dyDescent="0.3">
      <c r="A15" s="517"/>
      <c r="B15" s="797" t="s">
        <v>289</v>
      </c>
      <c r="C15" s="798"/>
      <c r="D15" s="798"/>
      <c r="E15" s="798"/>
      <c r="F15" s="798"/>
      <c r="G15" s="798"/>
      <c r="H15" s="798"/>
      <c r="I15" s="798"/>
      <c r="J15" s="798"/>
      <c r="K15" s="798"/>
      <c r="L15" s="798"/>
      <c r="M15" s="798"/>
      <c r="N15" s="798"/>
      <c r="O15" s="527"/>
      <c r="P15" s="527"/>
      <c r="Q15" s="527"/>
      <c r="R15" s="527"/>
      <c r="S15" s="540"/>
      <c r="T15" s="517"/>
      <c r="U15" s="517"/>
      <c r="V15" s="517"/>
      <c r="W15" s="517"/>
      <c r="X15" s="517"/>
      <c r="Y15" s="517"/>
      <c r="Z15" s="517"/>
      <c r="AA15" s="517"/>
      <c r="AB15" s="517"/>
      <c r="AC15" s="517"/>
      <c r="AD15" s="517"/>
      <c r="AE15" s="517"/>
      <c r="AF15" s="517"/>
      <c r="AG15" s="517"/>
      <c r="AH15" s="517"/>
      <c r="AI15" s="517"/>
      <c r="AJ15" s="517"/>
      <c r="AK15" s="517"/>
      <c r="AL15" s="517"/>
      <c r="AM15" s="517"/>
      <c r="AN15" s="517"/>
      <c r="AO15" s="517"/>
      <c r="AP15" s="517"/>
      <c r="AQ15" s="517"/>
    </row>
    <row r="16" spans="1:43" x14ac:dyDescent="0.3">
      <c r="A16" s="517"/>
      <c r="B16" s="542"/>
      <c r="C16" s="528" t="s">
        <v>283</v>
      </c>
      <c r="D16" s="528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7"/>
      <c r="P16" s="527"/>
      <c r="Q16" s="527"/>
      <c r="R16" s="527"/>
      <c r="S16" s="540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  <c r="AF16" s="517"/>
      <c r="AG16" s="517"/>
      <c r="AH16" s="517"/>
      <c r="AI16" s="517"/>
      <c r="AJ16" s="517"/>
      <c r="AK16" s="517"/>
      <c r="AL16" s="517"/>
      <c r="AM16" s="517"/>
      <c r="AN16" s="517"/>
      <c r="AO16" s="517"/>
      <c r="AP16" s="517"/>
      <c r="AQ16" s="517"/>
    </row>
    <row r="17" spans="1:43" ht="3" customHeight="1" x14ac:dyDescent="0.3">
      <c r="A17" s="517"/>
      <c r="B17" s="542"/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  <c r="S17" s="540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  <c r="AF17" s="517"/>
      <c r="AG17" s="517"/>
      <c r="AH17" s="517"/>
      <c r="AI17" s="517"/>
      <c r="AJ17" s="517"/>
      <c r="AK17" s="517"/>
      <c r="AL17" s="517"/>
      <c r="AM17" s="517"/>
      <c r="AN17" s="517"/>
      <c r="AO17" s="517"/>
      <c r="AP17" s="517"/>
      <c r="AQ17" s="517"/>
    </row>
    <row r="18" spans="1:43" ht="15" thickBot="1" x14ac:dyDescent="0.35">
      <c r="A18" s="517"/>
      <c r="B18" s="800" t="s">
        <v>286</v>
      </c>
      <c r="C18" s="801"/>
      <c r="D18" s="801"/>
      <c r="E18" s="801"/>
      <c r="F18" s="801"/>
      <c r="G18" s="801"/>
      <c r="H18" s="801"/>
      <c r="I18" s="801"/>
      <c r="J18" s="801"/>
      <c r="K18" s="801"/>
      <c r="L18" s="801"/>
      <c r="M18" s="801"/>
      <c r="N18" s="801"/>
      <c r="O18" s="543"/>
      <c r="P18" s="543"/>
      <c r="Q18" s="543"/>
      <c r="R18" s="543"/>
      <c r="S18" s="544"/>
      <c r="T18" s="517"/>
      <c r="U18" s="517"/>
      <c r="V18" s="517"/>
      <c r="W18" s="517"/>
      <c r="X18" s="517"/>
      <c r="Y18" s="517"/>
      <c r="Z18" s="517"/>
      <c r="AA18" s="517"/>
      <c r="AB18" s="517"/>
      <c r="AC18" s="517"/>
      <c r="AD18" s="517"/>
      <c r="AE18" s="517"/>
      <c r="AF18" s="517"/>
      <c r="AG18" s="517"/>
      <c r="AH18" s="517"/>
      <c r="AI18" s="517"/>
      <c r="AJ18" s="517"/>
      <c r="AK18" s="517"/>
      <c r="AL18" s="517"/>
      <c r="AM18" s="517"/>
      <c r="AN18" s="517"/>
      <c r="AO18" s="517"/>
      <c r="AP18" s="517"/>
      <c r="AQ18" s="517"/>
    </row>
    <row r="19" spans="1:43" ht="15" thickBot="1" x14ac:dyDescent="0.35">
      <c r="A19" s="517"/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/>
      <c r="AD19" s="517"/>
      <c r="AE19" s="517"/>
      <c r="AF19" s="517"/>
      <c r="AG19" s="517"/>
      <c r="AH19" s="517"/>
      <c r="AI19" s="517"/>
      <c r="AJ19" s="517"/>
      <c r="AK19" s="517"/>
      <c r="AL19" s="517"/>
      <c r="AM19" s="517"/>
      <c r="AN19" s="517"/>
      <c r="AO19" s="517"/>
      <c r="AP19" s="517"/>
      <c r="AQ19" s="517"/>
    </row>
    <row r="20" spans="1:43" x14ac:dyDescent="0.3">
      <c r="A20" s="517"/>
      <c r="B20" s="789" t="s">
        <v>299</v>
      </c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0"/>
      <c r="O20" s="790"/>
      <c r="P20" s="790"/>
      <c r="Q20" s="790"/>
      <c r="R20" s="790"/>
      <c r="S20" s="791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517"/>
      <c r="AP20" s="517"/>
      <c r="AQ20" s="517"/>
    </row>
    <row r="21" spans="1:43" x14ac:dyDescent="0.3">
      <c r="A21" s="517"/>
      <c r="B21" s="792" t="s">
        <v>300</v>
      </c>
      <c r="C21" s="793"/>
      <c r="D21" s="793"/>
      <c r="E21" s="793"/>
      <c r="F21" s="793"/>
      <c r="G21" s="793"/>
      <c r="H21" s="793"/>
      <c r="I21" s="793"/>
      <c r="J21" s="793"/>
      <c r="K21" s="793"/>
      <c r="L21" s="793"/>
      <c r="M21" s="793"/>
      <c r="N21" s="793"/>
      <c r="O21" s="793"/>
      <c r="P21" s="793"/>
      <c r="Q21" s="793"/>
      <c r="R21" s="793"/>
      <c r="S21" s="794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  <c r="AI21" s="517"/>
      <c r="AJ21" s="517"/>
      <c r="AK21" s="517"/>
      <c r="AL21" s="517"/>
      <c r="AM21" s="517"/>
      <c r="AN21" s="517"/>
      <c r="AO21" s="517"/>
      <c r="AP21" s="517"/>
      <c r="AQ21" s="517"/>
    </row>
    <row r="22" spans="1:43" x14ac:dyDescent="0.3">
      <c r="A22" s="517"/>
      <c r="B22" s="545" t="s">
        <v>284</v>
      </c>
      <c r="C22" s="525"/>
      <c r="D22" s="526"/>
      <c r="E22" s="526"/>
      <c r="F22" s="526"/>
      <c r="G22" s="526"/>
      <c r="H22" s="830" t="s">
        <v>297</v>
      </c>
      <c r="I22" s="831"/>
      <c r="J22" s="831"/>
      <c r="K22" s="831"/>
      <c r="L22" s="831"/>
      <c r="M22" s="831"/>
      <c r="N22" s="830" t="s">
        <v>304</v>
      </c>
      <c r="O22" s="831"/>
      <c r="P22" s="831"/>
      <c r="Q22" s="831"/>
      <c r="R22" s="831"/>
      <c r="S22" s="832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7"/>
      <c r="AJ22" s="517"/>
      <c r="AK22" s="517"/>
      <c r="AL22" s="517"/>
      <c r="AM22" s="517"/>
      <c r="AN22" s="517"/>
      <c r="AO22" s="517"/>
      <c r="AP22" s="517"/>
      <c r="AQ22" s="517"/>
    </row>
    <row r="23" spans="1:43" x14ac:dyDescent="0.3">
      <c r="A23" s="517"/>
      <c r="B23" s="546" t="s">
        <v>266</v>
      </c>
      <c r="C23" s="809" t="s">
        <v>277</v>
      </c>
      <c r="D23" s="809"/>
      <c r="E23" s="809"/>
      <c r="F23" s="809"/>
      <c r="G23" s="811"/>
      <c r="H23" s="808" t="s">
        <v>301</v>
      </c>
      <c r="I23" s="809"/>
      <c r="J23" s="809"/>
      <c r="K23" s="809"/>
      <c r="L23" s="809"/>
      <c r="M23" s="811"/>
      <c r="N23" s="808" t="s">
        <v>309</v>
      </c>
      <c r="O23" s="809"/>
      <c r="P23" s="809"/>
      <c r="Q23" s="809"/>
      <c r="R23" s="809"/>
      <c r="S23" s="810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  <c r="AI23" s="517"/>
      <c r="AJ23" s="517"/>
      <c r="AK23" s="517"/>
      <c r="AL23" s="517"/>
      <c r="AM23" s="517"/>
      <c r="AN23" s="517"/>
      <c r="AO23" s="517"/>
      <c r="AP23" s="517"/>
      <c r="AQ23" s="517"/>
    </row>
    <row r="24" spans="1:43" ht="30" customHeight="1" x14ac:dyDescent="0.3">
      <c r="A24" s="517"/>
      <c r="B24" s="547" t="s">
        <v>266</v>
      </c>
      <c r="C24" s="812" t="s">
        <v>279</v>
      </c>
      <c r="D24" s="812"/>
      <c r="E24" s="812"/>
      <c r="F24" s="812"/>
      <c r="G24" s="813"/>
      <c r="H24" s="807" t="s">
        <v>312</v>
      </c>
      <c r="I24" s="805"/>
      <c r="J24" s="805"/>
      <c r="K24" s="805"/>
      <c r="L24" s="805"/>
      <c r="M24" s="806"/>
      <c r="N24" s="808" t="s">
        <v>306</v>
      </c>
      <c r="O24" s="809"/>
      <c r="P24" s="809"/>
      <c r="Q24" s="809"/>
      <c r="R24" s="809"/>
      <c r="S24" s="810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517"/>
      <c r="AN24" s="517"/>
      <c r="AO24" s="517"/>
      <c r="AP24" s="517"/>
      <c r="AQ24" s="517"/>
    </row>
    <row r="25" spans="1:43" ht="28.5" customHeight="1" x14ac:dyDescent="0.3">
      <c r="A25" s="517"/>
      <c r="B25" s="548" t="s">
        <v>266</v>
      </c>
      <c r="C25" s="805" t="s">
        <v>302</v>
      </c>
      <c r="D25" s="805"/>
      <c r="E25" s="805"/>
      <c r="F25" s="805"/>
      <c r="G25" s="806"/>
      <c r="H25" s="807" t="s">
        <v>303</v>
      </c>
      <c r="I25" s="805"/>
      <c r="J25" s="805"/>
      <c r="K25" s="805"/>
      <c r="L25" s="805"/>
      <c r="M25" s="806"/>
      <c r="N25" s="808" t="s">
        <v>306</v>
      </c>
      <c r="O25" s="809"/>
      <c r="P25" s="809"/>
      <c r="Q25" s="809"/>
      <c r="R25" s="809"/>
      <c r="S25" s="810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7"/>
      <c r="AF25" s="517"/>
      <c r="AG25" s="517"/>
      <c r="AH25" s="517"/>
      <c r="AI25" s="517"/>
      <c r="AJ25" s="517"/>
      <c r="AK25" s="517"/>
      <c r="AL25" s="517"/>
      <c r="AM25" s="517"/>
      <c r="AN25" s="517"/>
      <c r="AO25" s="517"/>
      <c r="AP25" s="517"/>
      <c r="AQ25" s="517"/>
    </row>
    <row r="26" spans="1:43" ht="29.25" customHeight="1" x14ac:dyDescent="0.3">
      <c r="A26" s="517"/>
      <c r="B26" s="547" t="s">
        <v>266</v>
      </c>
      <c r="C26" s="812" t="s">
        <v>276</v>
      </c>
      <c r="D26" s="812"/>
      <c r="E26" s="812"/>
      <c r="F26" s="812"/>
      <c r="G26" s="813"/>
      <c r="H26" s="807" t="s">
        <v>311</v>
      </c>
      <c r="I26" s="805"/>
      <c r="J26" s="805"/>
      <c r="K26" s="805"/>
      <c r="L26" s="805"/>
      <c r="M26" s="806"/>
      <c r="N26" s="807" t="s">
        <v>310</v>
      </c>
      <c r="O26" s="805"/>
      <c r="P26" s="805"/>
      <c r="Q26" s="805"/>
      <c r="R26" s="805"/>
      <c r="S26" s="829"/>
      <c r="T26" s="517"/>
      <c r="U26" s="517"/>
      <c r="V26" s="517"/>
      <c r="W26" s="517"/>
      <c r="X26" s="517"/>
      <c r="Y26" s="517"/>
      <c r="Z26" s="517"/>
      <c r="AA26" s="517"/>
      <c r="AB26" s="517"/>
      <c r="AC26" s="517"/>
      <c r="AD26" s="517"/>
      <c r="AE26" s="517"/>
      <c r="AF26" s="517"/>
      <c r="AG26" s="517"/>
      <c r="AH26" s="517"/>
      <c r="AI26" s="517"/>
      <c r="AJ26" s="517"/>
      <c r="AK26" s="517"/>
      <c r="AL26" s="517"/>
      <c r="AM26" s="517"/>
      <c r="AN26" s="517"/>
      <c r="AO26" s="517"/>
      <c r="AP26" s="517"/>
      <c r="AQ26" s="517"/>
    </row>
    <row r="27" spans="1:43" ht="27.75" customHeight="1" x14ac:dyDescent="0.3">
      <c r="A27" s="517"/>
      <c r="B27" s="546" t="s">
        <v>266</v>
      </c>
      <c r="C27" s="809" t="s">
        <v>278</v>
      </c>
      <c r="D27" s="809"/>
      <c r="E27" s="809"/>
      <c r="F27" s="809"/>
      <c r="G27" s="811"/>
      <c r="H27" s="808" t="s">
        <v>305</v>
      </c>
      <c r="I27" s="809"/>
      <c r="J27" s="809"/>
      <c r="K27" s="809"/>
      <c r="L27" s="809"/>
      <c r="M27" s="811"/>
      <c r="N27" s="807" t="s">
        <v>314</v>
      </c>
      <c r="O27" s="805"/>
      <c r="P27" s="805"/>
      <c r="Q27" s="805"/>
      <c r="R27" s="805"/>
      <c r="S27" s="829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E27" s="517"/>
      <c r="AF27" s="517"/>
      <c r="AG27" s="517"/>
      <c r="AH27" s="517"/>
      <c r="AI27" s="517"/>
      <c r="AJ27" s="517"/>
      <c r="AK27" s="517"/>
      <c r="AL27" s="517"/>
      <c r="AM27" s="517"/>
      <c r="AN27" s="517"/>
      <c r="AO27" s="517"/>
      <c r="AP27" s="517"/>
      <c r="AQ27" s="517"/>
    </row>
    <row r="28" spans="1:43" ht="12.75" customHeight="1" x14ac:dyDescent="0.3">
      <c r="A28" s="517"/>
      <c r="B28" s="826"/>
      <c r="C28" s="827"/>
      <c r="D28" s="827"/>
      <c r="E28" s="827"/>
      <c r="F28" s="827"/>
      <c r="G28" s="827"/>
      <c r="H28" s="827"/>
      <c r="I28" s="827"/>
      <c r="J28" s="827"/>
      <c r="K28" s="827"/>
      <c r="L28" s="827"/>
      <c r="M28" s="827"/>
      <c r="N28" s="827"/>
      <c r="O28" s="827"/>
      <c r="P28" s="827"/>
      <c r="Q28" s="827"/>
      <c r="R28" s="827"/>
      <c r="S28" s="828"/>
      <c r="T28" s="517"/>
      <c r="U28" s="517"/>
      <c r="V28" s="517"/>
      <c r="W28" s="517"/>
      <c r="X28" s="517"/>
      <c r="Y28" s="517"/>
      <c r="Z28" s="517"/>
      <c r="AA28" s="517"/>
      <c r="AB28" s="517"/>
      <c r="AC28" s="517"/>
      <c r="AD28" s="517"/>
      <c r="AE28" s="517"/>
      <c r="AF28" s="517"/>
      <c r="AG28" s="517"/>
      <c r="AH28" s="517"/>
      <c r="AI28" s="517"/>
      <c r="AJ28" s="517"/>
      <c r="AK28" s="517"/>
      <c r="AL28" s="517"/>
      <c r="AM28" s="517"/>
      <c r="AN28" s="517"/>
      <c r="AO28" s="517"/>
      <c r="AP28" s="517"/>
      <c r="AQ28" s="517"/>
    </row>
    <row r="29" spans="1:43" x14ac:dyDescent="0.3">
      <c r="A29" s="517"/>
      <c r="B29" s="823" t="s">
        <v>285</v>
      </c>
      <c r="C29" s="824"/>
      <c r="D29" s="824"/>
      <c r="E29" s="824"/>
      <c r="F29" s="824"/>
      <c r="G29" s="824"/>
      <c r="H29" s="824"/>
      <c r="I29" s="824"/>
      <c r="J29" s="824"/>
      <c r="K29" s="824"/>
      <c r="L29" s="824"/>
      <c r="M29" s="824"/>
      <c r="N29" s="824"/>
      <c r="O29" s="824"/>
      <c r="P29" s="824"/>
      <c r="Q29" s="824"/>
      <c r="R29" s="824"/>
      <c r="S29" s="825"/>
      <c r="T29" s="517"/>
      <c r="U29" s="517"/>
      <c r="V29" s="517"/>
      <c r="W29" s="517"/>
      <c r="X29" s="517"/>
      <c r="Y29" s="517"/>
      <c r="Z29" s="517"/>
      <c r="AA29" s="517"/>
      <c r="AB29" s="517"/>
      <c r="AC29" s="517"/>
      <c r="AD29" s="517"/>
      <c r="AE29" s="517"/>
      <c r="AF29" s="517"/>
      <c r="AG29" s="517"/>
      <c r="AH29" s="517"/>
      <c r="AI29" s="517"/>
      <c r="AJ29" s="517"/>
      <c r="AK29" s="517"/>
      <c r="AL29" s="517"/>
      <c r="AM29" s="517"/>
      <c r="AN29" s="517"/>
      <c r="AO29" s="517"/>
      <c r="AP29" s="517"/>
      <c r="AQ29" s="517"/>
    </row>
    <row r="30" spans="1:43" ht="20.25" customHeight="1" x14ac:dyDescent="0.3">
      <c r="A30" s="517"/>
      <c r="B30" s="817" t="s">
        <v>307</v>
      </c>
      <c r="C30" s="818"/>
      <c r="D30" s="818"/>
      <c r="E30" s="818"/>
      <c r="F30" s="818"/>
      <c r="G30" s="818"/>
      <c r="H30" s="818"/>
      <c r="I30" s="818"/>
      <c r="J30" s="818"/>
      <c r="K30" s="818"/>
      <c r="L30" s="818"/>
      <c r="M30" s="818"/>
      <c r="N30" s="818"/>
      <c r="O30" s="818"/>
      <c r="P30" s="818"/>
      <c r="Q30" s="818"/>
      <c r="R30" s="818"/>
      <c r="S30" s="819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7"/>
      <c r="AF30" s="517"/>
      <c r="AG30" s="517"/>
      <c r="AH30" s="517"/>
      <c r="AI30" s="517"/>
      <c r="AJ30" s="517"/>
      <c r="AK30" s="517"/>
      <c r="AL30" s="517"/>
      <c r="AM30" s="517"/>
      <c r="AN30" s="517"/>
      <c r="AO30" s="517"/>
      <c r="AP30" s="517"/>
      <c r="AQ30" s="517"/>
    </row>
    <row r="31" spans="1:43" x14ac:dyDescent="0.3">
      <c r="A31" s="517"/>
      <c r="B31" s="817"/>
      <c r="C31" s="818"/>
      <c r="D31" s="818"/>
      <c r="E31" s="818"/>
      <c r="F31" s="818"/>
      <c r="G31" s="818"/>
      <c r="H31" s="818"/>
      <c r="I31" s="818"/>
      <c r="J31" s="818"/>
      <c r="K31" s="818"/>
      <c r="L31" s="818"/>
      <c r="M31" s="818"/>
      <c r="N31" s="818"/>
      <c r="O31" s="818"/>
      <c r="P31" s="818"/>
      <c r="Q31" s="818"/>
      <c r="R31" s="818"/>
      <c r="S31" s="819"/>
      <c r="T31" s="517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/>
      <c r="AF31" s="517"/>
      <c r="AG31" s="517"/>
      <c r="AH31" s="517"/>
      <c r="AI31" s="517"/>
      <c r="AJ31" s="517"/>
      <c r="AK31" s="517"/>
      <c r="AL31" s="517"/>
      <c r="AM31" s="517"/>
      <c r="AN31" s="517"/>
      <c r="AO31" s="517"/>
      <c r="AP31" s="517"/>
      <c r="AQ31" s="517"/>
    </row>
    <row r="32" spans="1:43" x14ac:dyDescent="0.3">
      <c r="A32" s="517"/>
      <c r="B32" s="817" t="s">
        <v>308</v>
      </c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9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7"/>
      <c r="AF32" s="517"/>
      <c r="AG32" s="517"/>
      <c r="AH32" s="517"/>
      <c r="AI32" s="517"/>
      <c r="AJ32" s="517"/>
      <c r="AK32" s="517"/>
      <c r="AL32" s="517"/>
      <c r="AM32" s="517"/>
      <c r="AN32" s="517"/>
      <c r="AO32" s="517"/>
      <c r="AP32" s="517"/>
      <c r="AQ32" s="517"/>
    </row>
    <row r="33" spans="1:43" ht="15.75" customHeight="1" x14ac:dyDescent="0.3">
      <c r="A33" s="517"/>
      <c r="B33" s="817"/>
      <c r="C33" s="818"/>
      <c r="D33" s="818"/>
      <c r="E33" s="818"/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8"/>
      <c r="S33" s="819"/>
      <c r="T33" s="517"/>
      <c r="U33" s="517"/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  <c r="AF33" s="517"/>
      <c r="AG33" s="517"/>
      <c r="AH33" s="517"/>
      <c r="AI33" s="517"/>
      <c r="AJ33" s="517"/>
      <c r="AK33" s="517"/>
      <c r="AL33" s="517"/>
      <c r="AM33" s="517"/>
      <c r="AN33" s="517"/>
      <c r="AO33" s="517"/>
      <c r="AP33" s="517"/>
      <c r="AQ33" s="517"/>
    </row>
    <row r="34" spans="1:43" ht="15" thickBot="1" x14ac:dyDescent="0.35">
      <c r="A34" s="517"/>
      <c r="B34" s="820" t="s">
        <v>315</v>
      </c>
      <c r="C34" s="821"/>
      <c r="D34" s="821"/>
      <c r="E34" s="821"/>
      <c r="F34" s="821"/>
      <c r="G34" s="821"/>
      <c r="H34" s="821"/>
      <c r="I34" s="821"/>
      <c r="J34" s="821"/>
      <c r="K34" s="821"/>
      <c r="L34" s="821"/>
      <c r="M34" s="821"/>
      <c r="N34" s="821"/>
      <c r="O34" s="821"/>
      <c r="P34" s="821"/>
      <c r="Q34" s="821"/>
      <c r="R34" s="821"/>
      <c r="S34" s="822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17"/>
    </row>
    <row r="35" spans="1:43" x14ac:dyDescent="0.3">
      <c r="A35" s="517"/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517"/>
      <c r="Q35" s="517"/>
      <c r="R35" s="517"/>
      <c r="S35" s="517"/>
      <c r="T35" s="517"/>
      <c r="U35" s="517"/>
      <c r="V35" s="517"/>
      <c r="W35" s="517"/>
      <c r="X35" s="517"/>
      <c r="Y35" s="517"/>
      <c r="Z35" s="517"/>
      <c r="AA35" s="517"/>
      <c r="AB35" s="517"/>
      <c r="AC35" s="517"/>
      <c r="AD35" s="517"/>
      <c r="AE35" s="517"/>
      <c r="AF35" s="517"/>
      <c r="AG35" s="517"/>
      <c r="AH35" s="517"/>
      <c r="AI35" s="517"/>
      <c r="AJ35" s="517"/>
      <c r="AK35" s="517"/>
      <c r="AL35" s="517"/>
      <c r="AM35" s="517"/>
      <c r="AN35" s="517"/>
      <c r="AO35" s="517"/>
      <c r="AP35" s="517"/>
      <c r="AQ35" s="517"/>
    </row>
    <row r="36" spans="1:43" x14ac:dyDescent="0.3">
      <c r="A36" s="517"/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7"/>
      <c r="S36" s="517"/>
      <c r="T36" s="517"/>
      <c r="U36" s="517"/>
      <c r="V36" s="517"/>
      <c r="W36" s="517"/>
      <c r="X36" s="517"/>
      <c r="Y36" s="517"/>
      <c r="Z36" s="517"/>
      <c r="AA36" s="517"/>
      <c r="AB36" s="517"/>
      <c r="AC36" s="517"/>
      <c r="AD36" s="517"/>
      <c r="AE36" s="517"/>
      <c r="AF36" s="517"/>
      <c r="AG36" s="517"/>
      <c r="AH36" s="517"/>
      <c r="AI36" s="517"/>
      <c r="AJ36" s="517"/>
      <c r="AK36" s="517"/>
      <c r="AL36" s="517"/>
      <c r="AM36" s="517"/>
      <c r="AN36" s="517"/>
      <c r="AO36" s="517"/>
      <c r="AP36" s="517"/>
      <c r="AQ36" s="517"/>
    </row>
    <row r="37" spans="1:43" x14ac:dyDescent="0.3">
      <c r="A37" s="517"/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/>
      <c r="P37" s="517"/>
      <c r="Q37" s="517"/>
      <c r="R37" s="517"/>
      <c r="S37" s="517"/>
      <c r="T37" s="517"/>
      <c r="U37" s="517"/>
      <c r="V37" s="517"/>
      <c r="W37" s="517"/>
      <c r="X37" s="517"/>
      <c r="Y37" s="517"/>
      <c r="Z37" s="517"/>
      <c r="AA37" s="517"/>
      <c r="AB37" s="517"/>
      <c r="AC37" s="517"/>
      <c r="AD37" s="517"/>
      <c r="AE37" s="517"/>
      <c r="AF37" s="517"/>
      <c r="AG37" s="517"/>
      <c r="AH37" s="517"/>
      <c r="AI37" s="517"/>
      <c r="AJ37" s="517"/>
      <c r="AK37" s="517"/>
      <c r="AL37" s="517"/>
      <c r="AM37" s="517"/>
      <c r="AN37" s="517"/>
      <c r="AO37" s="517"/>
      <c r="AP37" s="517"/>
      <c r="AQ37" s="517"/>
    </row>
    <row r="38" spans="1:43" x14ac:dyDescent="0.3">
      <c r="A38" s="517"/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7"/>
      <c r="AF38" s="517"/>
      <c r="AG38" s="517"/>
      <c r="AH38" s="517"/>
      <c r="AI38" s="517"/>
      <c r="AJ38" s="517"/>
      <c r="AK38" s="517"/>
      <c r="AL38" s="517"/>
      <c r="AM38" s="517"/>
      <c r="AN38" s="517"/>
      <c r="AO38" s="517"/>
      <c r="AP38" s="517"/>
      <c r="AQ38" s="517"/>
    </row>
    <row r="39" spans="1:43" x14ac:dyDescent="0.3">
      <c r="A39" s="517"/>
      <c r="B39" s="517"/>
      <c r="C39" s="517"/>
      <c r="D39" s="517"/>
      <c r="E39" s="517"/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517"/>
      <c r="T39" s="517"/>
      <c r="U39" s="517"/>
      <c r="V39" s="517"/>
      <c r="W39" s="517"/>
      <c r="X39" s="517"/>
      <c r="Y39" s="517"/>
      <c r="Z39" s="517"/>
      <c r="AA39" s="517"/>
      <c r="AB39" s="517"/>
      <c r="AC39" s="517"/>
      <c r="AD39" s="517"/>
      <c r="AE39" s="517"/>
      <c r="AF39" s="517"/>
      <c r="AG39" s="517"/>
      <c r="AH39" s="517"/>
      <c r="AI39" s="517"/>
      <c r="AJ39" s="517"/>
      <c r="AK39" s="517"/>
      <c r="AL39" s="517"/>
      <c r="AM39" s="517"/>
      <c r="AN39" s="517"/>
      <c r="AO39" s="517"/>
      <c r="AP39" s="517"/>
      <c r="AQ39" s="517"/>
    </row>
    <row r="40" spans="1:43" x14ac:dyDescent="0.3">
      <c r="A40" s="517"/>
      <c r="B40" s="517"/>
      <c r="C40" s="517"/>
      <c r="D40" s="517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517"/>
      <c r="Z40" s="517"/>
      <c r="AA40" s="517"/>
      <c r="AB40" s="517"/>
      <c r="AC40" s="517"/>
      <c r="AD40" s="517"/>
      <c r="AE40" s="517"/>
      <c r="AF40" s="517"/>
      <c r="AG40" s="517"/>
      <c r="AH40" s="517"/>
      <c r="AI40" s="517"/>
      <c r="AJ40" s="517"/>
      <c r="AK40" s="517"/>
      <c r="AL40" s="517"/>
      <c r="AM40" s="517"/>
      <c r="AN40" s="517"/>
      <c r="AO40" s="517"/>
      <c r="AP40" s="517"/>
      <c r="AQ40" s="517"/>
    </row>
    <row r="41" spans="1:43" x14ac:dyDescent="0.3">
      <c r="A41" s="517"/>
      <c r="B41" s="517"/>
      <c r="C41" s="517"/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  <c r="AH41" s="517"/>
      <c r="AI41" s="517"/>
      <c r="AJ41" s="517"/>
      <c r="AK41" s="517"/>
      <c r="AL41" s="517"/>
      <c r="AM41" s="517"/>
      <c r="AN41" s="517"/>
      <c r="AO41" s="517"/>
      <c r="AP41" s="517"/>
      <c r="AQ41" s="517"/>
    </row>
    <row r="42" spans="1:43" x14ac:dyDescent="0.3">
      <c r="A42" s="517"/>
      <c r="B42" s="517"/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7"/>
      <c r="U42" s="51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  <c r="AH42" s="517"/>
      <c r="AI42" s="517"/>
      <c r="AJ42" s="517"/>
      <c r="AK42" s="517"/>
      <c r="AL42" s="517"/>
      <c r="AM42" s="517"/>
      <c r="AN42" s="517"/>
      <c r="AO42" s="517"/>
      <c r="AP42" s="517"/>
      <c r="AQ42" s="517"/>
    </row>
    <row r="43" spans="1:43" x14ac:dyDescent="0.3">
      <c r="A43" s="517"/>
      <c r="B43" s="517"/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  <c r="Q43" s="517"/>
      <c r="R43" s="517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/>
      <c r="AD43" s="517"/>
      <c r="AE43" s="517"/>
      <c r="AF43" s="517"/>
      <c r="AG43" s="517"/>
      <c r="AH43" s="517"/>
      <c r="AI43" s="517"/>
      <c r="AJ43" s="517"/>
      <c r="AK43" s="517"/>
      <c r="AL43" s="517"/>
      <c r="AM43" s="517"/>
      <c r="AN43" s="517"/>
      <c r="AO43" s="517"/>
      <c r="AP43" s="517"/>
      <c r="AQ43" s="517"/>
    </row>
    <row r="44" spans="1:43" x14ac:dyDescent="0.3">
      <c r="A44" s="517"/>
      <c r="B44" s="517"/>
      <c r="C44" s="517"/>
      <c r="D44" s="517"/>
      <c r="E44" s="517"/>
      <c r="F44" s="517"/>
      <c r="G44" s="517"/>
      <c r="H44" s="517"/>
      <c r="I44" s="517"/>
      <c r="J44" s="517"/>
      <c r="K44" s="517"/>
      <c r="L44" s="517"/>
      <c r="M44" s="517"/>
      <c r="N44" s="517"/>
      <c r="O44" s="517"/>
      <c r="P44" s="517"/>
      <c r="Q44" s="517"/>
      <c r="R44" s="517"/>
      <c r="S44" s="517"/>
      <c r="T44" s="517"/>
      <c r="U44" s="517"/>
      <c r="V44" s="517"/>
      <c r="W44" s="517"/>
      <c r="X44" s="517"/>
      <c r="Y44" s="517"/>
      <c r="Z44" s="517"/>
      <c r="AA44" s="517"/>
      <c r="AB44" s="517"/>
      <c r="AC44" s="517"/>
      <c r="AD44" s="517"/>
      <c r="AE44" s="517"/>
      <c r="AF44" s="517"/>
      <c r="AG44" s="517"/>
      <c r="AH44" s="517"/>
      <c r="AI44" s="517"/>
      <c r="AJ44" s="517"/>
      <c r="AK44" s="517"/>
      <c r="AL44" s="517"/>
      <c r="AM44" s="517"/>
      <c r="AN44" s="517"/>
      <c r="AO44" s="517"/>
      <c r="AP44" s="517"/>
      <c r="AQ44" s="517"/>
    </row>
    <row r="45" spans="1:43" x14ac:dyDescent="0.3">
      <c r="A45" s="517"/>
      <c r="B45" s="517"/>
      <c r="C45" s="517"/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517"/>
      <c r="S45" s="517"/>
      <c r="T45" s="517"/>
      <c r="U45" s="517"/>
      <c r="V45" s="517"/>
      <c r="W45" s="517"/>
      <c r="X45" s="517"/>
      <c r="Y45" s="517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7"/>
      <c r="AL45" s="517"/>
      <c r="AM45" s="517"/>
      <c r="AN45" s="517"/>
      <c r="AO45" s="517"/>
      <c r="AP45" s="517"/>
      <c r="AQ45" s="517"/>
    </row>
    <row r="46" spans="1:43" x14ac:dyDescent="0.3">
      <c r="A46" s="517"/>
      <c r="B46" s="517"/>
      <c r="C46" s="517"/>
      <c r="D46" s="517"/>
      <c r="E46" s="517"/>
      <c r="F46" s="517"/>
      <c r="G46" s="517"/>
      <c r="H46" s="517"/>
      <c r="I46" s="517"/>
      <c r="J46" s="517"/>
      <c r="K46" s="517"/>
      <c r="L46" s="517"/>
      <c r="M46" s="517"/>
      <c r="N46" s="517"/>
      <c r="O46" s="517"/>
      <c r="P46" s="517"/>
      <c r="Q46" s="517"/>
      <c r="R46" s="517"/>
      <c r="S46" s="517"/>
      <c r="T46" s="517"/>
      <c r="U46" s="517"/>
      <c r="V46" s="517"/>
      <c r="W46" s="517"/>
      <c r="X46" s="517"/>
      <c r="Y46" s="517"/>
      <c r="Z46" s="517"/>
      <c r="AA46" s="517"/>
      <c r="AB46" s="517"/>
      <c r="AC46" s="517"/>
      <c r="AD46" s="517"/>
      <c r="AE46" s="517"/>
      <c r="AF46" s="517"/>
      <c r="AG46" s="517"/>
      <c r="AH46" s="517"/>
      <c r="AI46" s="517"/>
      <c r="AJ46" s="517"/>
      <c r="AK46" s="517"/>
      <c r="AL46" s="517"/>
      <c r="AM46" s="517"/>
      <c r="AN46" s="517"/>
      <c r="AO46" s="517"/>
      <c r="AP46" s="517"/>
      <c r="AQ46" s="517"/>
    </row>
    <row r="47" spans="1:43" x14ac:dyDescent="0.3">
      <c r="A47" s="517"/>
      <c r="B47" s="517"/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7"/>
      <c r="S47" s="517"/>
      <c r="T47" s="517"/>
      <c r="U47" s="517"/>
      <c r="V47" s="517"/>
      <c r="W47" s="517"/>
      <c r="X47" s="517"/>
      <c r="Y47" s="517"/>
      <c r="Z47" s="517"/>
      <c r="AA47" s="517"/>
      <c r="AB47" s="517"/>
      <c r="AC47" s="517"/>
      <c r="AD47" s="517"/>
      <c r="AE47" s="517"/>
      <c r="AF47" s="517"/>
      <c r="AG47" s="517"/>
      <c r="AH47" s="517"/>
      <c r="AI47" s="517"/>
      <c r="AJ47" s="517"/>
      <c r="AK47" s="517"/>
      <c r="AL47" s="517"/>
      <c r="AM47" s="517"/>
      <c r="AN47" s="517"/>
      <c r="AO47" s="517"/>
      <c r="AP47" s="517"/>
      <c r="AQ47" s="517"/>
    </row>
    <row r="48" spans="1:43" x14ac:dyDescent="0.3">
      <c r="A48" s="517"/>
      <c r="B48" s="517"/>
      <c r="C48" s="517"/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517"/>
      <c r="AK48" s="517"/>
      <c r="AL48" s="517"/>
      <c r="AM48" s="517"/>
      <c r="AN48" s="517"/>
      <c r="AO48" s="517"/>
      <c r="AP48" s="517"/>
      <c r="AQ48" s="517"/>
    </row>
    <row r="49" spans="1:43" x14ac:dyDescent="0.3">
      <c r="A49" s="517"/>
      <c r="B49" s="517"/>
      <c r="C49" s="517"/>
      <c r="D49" s="517"/>
      <c r="E49" s="517"/>
      <c r="F49" s="517"/>
      <c r="G49" s="517"/>
      <c r="H49" s="517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17"/>
      <c r="AI49" s="517"/>
      <c r="AJ49" s="517"/>
      <c r="AK49" s="517"/>
      <c r="AL49" s="517"/>
      <c r="AM49" s="517"/>
      <c r="AN49" s="517"/>
      <c r="AO49" s="517"/>
      <c r="AP49" s="517"/>
      <c r="AQ49" s="517"/>
    </row>
    <row r="50" spans="1:43" x14ac:dyDescent="0.3">
      <c r="A50" s="517"/>
      <c r="B50" s="517"/>
      <c r="C50" s="517"/>
      <c r="D50" s="517"/>
      <c r="E50" s="517"/>
      <c r="F50" s="517"/>
      <c r="G50" s="517"/>
      <c r="H50" s="517"/>
      <c r="I50" s="517"/>
      <c r="J50" s="517"/>
      <c r="K50" s="517"/>
      <c r="L50" s="517"/>
      <c r="M50" s="517"/>
      <c r="N50" s="517"/>
      <c r="O50" s="517"/>
      <c r="P50" s="517"/>
      <c r="Q50" s="517"/>
      <c r="R50" s="517"/>
      <c r="S50" s="517"/>
      <c r="T50" s="517"/>
      <c r="U50" s="517"/>
      <c r="V50" s="517"/>
      <c r="W50" s="517"/>
      <c r="X50" s="517"/>
      <c r="Y50" s="517"/>
      <c r="Z50" s="517"/>
      <c r="AA50" s="517"/>
      <c r="AB50" s="517"/>
      <c r="AC50" s="517"/>
      <c r="AD50" s="517"/>
      <c r="AE50" s="517"/>
      <c r="AF50" s="517"/>
      <c r="AG50" s="517"/>
      <c r="AH50" s="517"/>
      <c r="AI50" s="517"/>
      <c r="AJ50" s="517"/>
      <c r="AK50" s="517"/>
      <c r="AL50" s="517"/>
      <c r="AM50" s="517"/>
      <c r="AN50" s="517"/>
      <c r="AO50" s="517"/>
      <c r="AP50" s="517"/>
      <c r="AQ50" s="517"/>
    </row>
    <row r="51" spans="1:43" x14ac:dyDescent="0.3">
      <c r="A51" s="517"/>
      <c r="B51" s="517"/>
      <c r="C51" s="517"/>
      <c r="D51" s="517"/>
      <c r="E51" s="517"/>
      <c r="F51" s="517"/>
      <c r="G51" s="517"/>
      <c r="H51" s="517"/>
      <c r="I51" s="517"/>
      <c r="J51" s="517"/>
      <c r="K51" s="517"/>
      <c r="L51" s="517"/>
      <c r="M51" s="517"/>
      <c r="N51" s="517"/>
      <c r="O51" s="517"/>
      <c r="P51" s="517"/>
      <c r="Q51" s="517"/>
      <c r="R51" s="517"/>
      <c r="S51" s="517"/>
      <c r="T51" s="517"/>
      <c r="U51" s="517"/>
      <c r="V51" s="517"/>
      <c r="W51" s="517"/>
      <c r="X51" s="517"/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7"/>
      <c r="AL51" s="517"/>
      <c r="AM51" s="517"/>
      <c r="AN51" s="517"/>
      <c r="AO51" s="517"/>
      <c r="AP51" s="517"/>
      <c r="AQ51" s="517"/>
    </row>
    <row r="52" spans="1:43" x14ac:dyDescent="0.3">
      <c r="A52" s="517"/>
      <c r="B52" s="517"/>
      <c r="C52" s="517"/>
      <c r="D52" s="517"/>
      <c r="E52" s="517"/>
      <c r="F52" s="517"/>
      <c r="G52" s="517"/>
      <c r="H52" s="517"/>
      <c r="I52" s="517"/>
      <c r="J52" s="517"/>
      <c r="K52" s="517"/>
      <c r="L52" s="517"/>
      <c r="M52" s="517"/>
      <c r="N52" s="517"/>
      <c r="O52" s="517"/>
      <c r="P52" s="517"/>
      <c r="Q52" s="517"/>
      <c r="R52" s="517"/>
      <c r="S52" s="517"/>
      <c r="T52" s="517"/>
      <c r="U52" s="517"/>
      <c r="V52" s="517"/>
      <c r="W52" s="517"/>
      <c r="X52" s="517"/>
      <c r="Y52" s="517"/>
      <c r="Z52" s="517"/>
      <c r="AA52" s="517"/>
      <c r="AB52" s="517"/>
      <c r="AC52" s="517"/>
      <c r="AD52" s="517"/>
      <c r="AE52" s="517"/>
      <c r="AF52" s="517"/>
      <c r="AG52" s="517"/>
      <c r="AH52" s="517"/>
      <c r="AI52" s="517"/>
      <c r="AJ52" s="517"/>
      <c r="AK52" s="517"/>
      <c r="AL52" s="517"/>
      <c r="AM52" s="517"/>
      <c r="AN52" s="517"/>
      <c r="AO52" s="517"/>
      <c r="AP52" s="517"/>
      <c r="AQ52" s="517"/>
    </row>
    <row r="53" spans="1:43" x14ac:dyDescent="0.3">
      <c r="A53" s="517"/>
      <c r="B53" s="517"/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7"/>
      <c r="X53" s="517"/>
      <c r="Y53" s="517"/>
      <c r="Z53" s="517"/>
      <c r="AA53" s="517"/>
      <c r="AB53" s="517"/>
      <c r="AC53" s="517"/>
      <c r="AD53" s="517"/>
      <c r="AE53" s="517"/>
      <c r="AF53" s="517"/>
      <c r="AG53" s="517"/>
      <c r="AH53" s="517"/>
      <c r="AI53" s="517"/>
      <c r="AJ53" s="517"/>
      <c r="AK53" s="517"/>
      <c r="AL53" s="517"/>
      <c r="AM53" s="517"/>
      <c r="AN53" s="517"/>
      <c r="AO53" s="517"/>
      <c r="AP53" s="517"/>
      <c r="AQ53" s="517"/>
    </row>
    <row r="54" spans="1:43" x14ac:dyDescent="0.3">
      <c r="A54" s="517"/>
      <c r="B54" s="517"/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7"/>
      <c r="AA54" s="517"/>
      <c r="AB54" s="517"/>
      <c r="AC54" s="517"/>
      <c r="AD54" s="517"/>
      <c r="AE54" s="517"/>
      <c r="AF54" s="517"/>
      <c r="AG54" s="517"/>
      <c r="AH54" s="517"/>
      <c r="AI54" s="517"/>
      <c r="AJ54" s="517"/>
      <c r="AK54" s="517"/>
      <c r="AL54" s="517"/>
      <c r="AM54" s="517"/>
      <c r="AN54" s="517"/>
      <c r="AO54" s="517"/>
      <c r="AP54" s="517"/>
      <c r="AQ54" s="517"/>
    </row>
    <row r="55" spans="1:43" x14ac:dyDescent="0.3">
      <c r="A55" s="517"/>
      <c r="B55" s="517"/>
      <c r="C55" s="517"/>
      <c r="D55" s="517"/>
      <c r="E55" s="517"/>
      <c r="F55" s="517"/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7"/>
      <c r="S55" s="517"/>
      <c r="T55" s="517"/>
      <c r="U55" s="517"/>
      <c r="V55" s="517"/>
      <c r="W55" s="517"/>
      <c r="X55" s="517"/>
      <c r="Y55" s="517"/>
      <c r="Z55" s="517"/>
      <c r="AA55" s="517"/>
      <c r="AB55" s="517"/>
      <c r="AC55" s="517"/>
      <c r="AD55" s="517"/>
      <c r="AE55" s="517"/>
      <c r="AF55" s="517"/>
      <c r="AG55" s="517"/>
      <c r="AH55" s="517"/>
      <c r="AI55" s="517"/>
      <c r="AJ55" s="517"/>
      <c r="AK55" s="517"/>
      <c r="AL55" s="517"/>
      <c r="AM55" s="517"/>
      <c r="AN55" s="517"/>
      <c r="AO55" s="517"/>
      <c r="AP55" s="517"/>
      <c r="AQ55" s="517"/>
    </row>
    <row r="56" spans="1:43" x14ac:dyDescent="0.3">
      <c r="A56" s="517"/>
      <c r="B56" s="517"/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/>
      <c r="V56" s="517"/>
      <c r="W56" s="517"/>
      <c r="X56" s="517"/>
      <c r="Y56" s="517"/>
      <c r="Z56" s="517"/>
      <c r="AA56" s="517"/>
      <c r="AB56" s="517"/>
      <c r="AC56" s="517"/>
      <c r="AD56" s="517"/>
      <c r="AE56" s="517"/>
      <c r="AF56" s="517"/>
      <c r="AG56" s="517"/>
      <c r="AH56" s="517"/>
      <c r="AI56" s="517"/>
      <c r="AJ56" s="517"/>
      <c r="AK56" s="517"/>
      <c r="AL56" s="517"/>
      <c r="AM56" s="517"/>
      <c r="AN56" s="517"/>
      <c r="AO56" s="517"/>
      <c r="AP56" s="517"/>
      <c r="AQ56" s="517"/>
    </row>
    <row r="57" spans="1:43" x14ac:dyDescent="0.3">
      <c r="A57" s="517"/>
      <c r="B57" s="517"/>
      <c r="C57" s="517"/>
      <c r="D57" s="517"/>
      <c r="E57" s="517"/>
      <c r="F57" s="517"/>
      <c r="G57" s="517"/>
      <c r="H57" s="517"/>
      <c r="I57" s="51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7"/>
      <c r="Z57" s="517"/>
      <c r="AA57" s="517"/>
      <c r="AB57" s="517"/>
      <c r="AC57" s="517"/>
      <c r="AD57" s="517"/>
      <c r="AE57" s="517"/>
      <c r="AF57" s="517"/>
      <c r="AG57" s="517"/>
      <c r="AH57" s="517"/>
      <c r="AI57" s="517"/>
      <c r="AJ57" s="517"/>
      <c r="AK57" s="517"/>
      <c r="AL57" s="517"/>
      <c r="AM57" s="517"/>
      <c r="AN57" s="517"/>
      <c r="AO57" s="517"/>
      <c r="AP57" s="517"/>
      <c r="AQ57" s="517"/>
    </row>
    <row r="58" spans="1:43" x14ac:dyDescent="0.3">
      <c r="A58" s="517"/>
      <c r="B58" s="517"/>
      <c r="C58" s="517"/>
      <c r="D58" s="517"/>
      <c r="E58" s="517"/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7"/>
      <c r="Q58" s="517"/>
      <c r="R58" s="517"/>
      <c r="S58" s="517"/>
      <c r="T58" s="517"/>
      <c r="U58" s="517"/>
      <c r="V58" s="517"/>
      <c r="W58" s="517"/>
      <c r="X58" s="517"/>
      <c r="Y58" s="517"/>
      <c r="Z58" s="517"/>
      <c r="AA58" s="517"/>
      <c r="AB58" s="517"/>
      <c r="AC58" s="517"/>
      <c r="AD58" s="517"/>
      <c r="AE58" s="517"/>
      <c r="AF58" s="517"/>
      <c r="AG58" s="517"/>
      <c r="AH58" s="517"/>
      <c r="AI58" s="517"/>
      <c r="AJ58" s="517"/>
      <c r="AK58" s="517"/>
      <c r="AL58" s="517"/>
      <c r="AM58" s="517"/>
      <c r="AN58" s="517"/>
      <c r="AO58" s="517"/>
      <c r="AP58" s="517"/>
      <c r="AQ58" s="517"/>
    </row>
    <row r="59" spans="1:43" x14ac:dyDescent="0.3">
      <c r="A59" s="517"/>
      <c r="B59" s="517"/>
      <c r="C59" s="517"/>
      <c r="D59" s="517"/>
      <c r="E59" s="517"/>
      <c r="F59" s="517"/>
      <c r="G59" s="517"/>
      <c r="H59" s="517"/>
      <c r="I59" s="517"/>
      <c r="J59" s="517"/>
      <c r="K59" s="517"/>
      <c r="L59" s="517"/>
      <c r="M59" s="517"/>
      <c r="N59" s="517"/>
      <c r="O59" s="517"/>
      <c r="P59" s="517"/>
      <c r="Q59" s="517"/>
      <c r="R59" s="517"/>
      <c r="S59" s="517"/>
      <c r="T59" s="517"/>
      <c r="U59" s="517"/>
      <c r="V59" s="517"/>
      <c r="W59" s="517"/>
      <c r="X59" s="517"/>
      <c r="Y59" s="517"/>
      <c r="Z59" s="517"/>
      <c r="AA59" s="517"/>
      <c r="AB59" s="517"/>
      <c r="AC59" s="517"/>
      <c r="AD59" s="517"/>
      <c r="AE59" s="517"/>
      <c r="AF59" s="517"/>
      <c r="AG59" s="517"/>
      <c r="AH59" s="517"/>
      <c r="AI59" s="517"/>
      <c r="AJ59" s="517"/>
      <c r="AK59" s="517"/>
      <c r="AL59" s="517"/>
      <c r="AM59" s="517"/>
      <c r="AN59" s="517"/>
      <c r="AO59" s="517"/>
      <c r="AP59" s="517"/>
      <c r="AQ59" s="517"/>
    </row>
    <row r="60" spans="1:43" x14ac:dyDescent="0.3">
      <c r="A60" s="517"/>
      <c r="B60" s="517"/>
      <c r="C60" s="517"/>
      <c r="D60" s="517"/>
      <c r="E60" s="517"/>
      <c r="F60" s="517"/>
      <c r="G60" s="517"/>
      <c r="H60" s="517"/>
      <c r="I60" s="517"/>
      <c r="J60" s="517"/>
      <c r="K60" s="517"/>
      <c r="L60" s="517"/>
      <c r="M60" s="517"/>
      <c r="N60" s="517"/>
      <c r="O60" s="517"/>
      <c r="P60" s="517"/>
      <c r="Q60" s="517"/>
      <c r="R60" s="517"/>
      <c r="S60" s="517"/>
      <c r="T60" s="517"/>
      <c r="U60" s="517"/>
      <c r="V60" s="517"/>
      <c r="W60" s="517"/>
      <c r="X60" s="517"/>
      <c r="Y60" s="517"/>
      <c r="Z60" s="517"/>
      <c r="AA60" s="517"/>
      <c r="AB60" s="517"/>
      <c r="AC60" s="517"/>
      <c r="AD60" s="517"/>
      <c r="AE60" s="517"/>
      <c r="AF60" s="517"/>
      <c r="AG60" s="517"/>
      <c r="AH60" s="517"/>
      <c r="AI60" s="517"/>
      <c r="AJ60" s="517"/>
      <c r="AK60" s="517"/>
      <c r="AL60" s="517"/>
      <c r="AM60" s="517"/>
      <c r="AN60" s="517"/>
      <c r="AO60" s="517"/>
      <c r="AP60" s="517"/>
      <c r="AQ60" s="517"/>
    </row>
    <row r="61" spans="1:43" x14ac:dyDescent="0.3">
      <c r="A61" s="517"/>
      <c r="B61" s="517"/>
      <c r="C61" s="517"/>
      <c r="D61" s="517"/>
      <c r="E61" s="517"/>
      <c r="F61" s="517"/>
      <c r="G61" s="517"/>
      <c r="H61" s="517"/>
      <c r="I61" s="517"/>
      <c r="J61" s="517"/>
      <c r="K61" s="517"/>
      <c r="L61" s="517"/>
      <c r="M61" s="517"/>
      <c r="N61" s="517"/>
      <c r="O61" s="517"/>
      <c r="P61" s="517"/>
      <c r="Q61" s="517"/>
      <c r="R61" s="517"/>
      <c r="S61" s="517"/>
      <c r="T61" s="517"/>
      <c r="U61" s="517"/>
      <c r="V61" s="517"/>
      <c r="W61" s="517"/>
      <c r="X61" s="517"/>
      <c r="Y61" s="517"/>
      <c r="Z61" s="517"/>
      <c r="AA61" s="517"/>
      <c r="AB61" s="517"/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</row>
    <row r="62" spans="1:43" x14ac:dyDescent="0.3">
      <c r="A62" s="517"/>
      <c r="B62" s="517"/>
      <c r="C62" s="517"/>
      <c r="D62" s="517"/>
      <c r="E62" s="517"/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17"/>
      <c r="AN62" s="517"/>
      <c r="AO62" s="517"/>
      <c r="AP62" s="517"/>
      <c r="AQ62" s="517"/>
    </row>
    <row r="63" spans="1:43" x14ac:dyDescent="0.3">
      <c r="A63" s="517"/>
      <c r="B63" s="517"/>
      <c r="C63" s="517"/>
      <c r="D63" s="517"/>
      <c r="E63" s="517"/>
      <c r="F63" s="517"/>
      <c r="G63" s="517"/>
      <c r="H63" s="517"/>
      <c r="I63" s="517"/>
      <c r="J63" s="517"/>
      <c r="K63" s="517"/>
      <c r="L63" s="517"/>
      <c r="M63" s="517"/>
      <c r="N63" s="517"/>
      <c r="O63" s="517"/>
      <c r="P63" s="517"/>
      <c r="Q63" s="517"/>
      <c r="R63" s="517"/>
      <c r="S63" s="517"/>
      <c r="T63" s="517"/>
      <c r="U63" s="517"/>
      <c r="V63" s="517"/>
      <c r="W63" s="517"/>
      <c r="X63" s="517"/>
      <c r="Y63" s="517"/>
      <c r="Z63" s="517"/>
      <c r="AA63" s="517"/>
      <c r="AB63" s="517"/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  <c r="AP63" s="517"/>
      <c r="AQ63" s="517"/>
    </row>
    <row r="64" spans="1:43" x14ac:dyDescent="0.3">
      <c r="A64" s="517"/>
      <c r="B64" s="517"/>
      <c r="C64" s="517"/>
      <c r="D64" s="517"/>
      <c r="E64" s="517"/>
      <c r="F64" s="517"/>
      <c r="G64" s="517"/>
      <c r="H64" s="517"/>
      <c r="I64" s="517"/>
      <c r="J64" s="517"/>
      <c r="K64" s="517"/>
      <c r="L64" s="517"/>
      <c r="M64" s="517"/>
      <c r="N64" s="517"/>
      <c r="O64" s="517"/>
      <c r="P64" s="517"/>
      <c r="Q64" s="517"/>
      <c r="R64" s="517"/>
      <c r="S64" s="517"/>
      <c r="T64" s="517"/>
      <c r="U64" s="517"/>
      <c r="V64" s="517"/>
      <c r="W64" s="517"/>
      <c r="X64" s="517"/>
      <c r="Y64" s="517"/>
      <c r="Z64" s="517"/>
      <c r="AA64" s="517"/>
      <c r="AB64" s="517"/>
      <c r="AC64" s="517"/>
      <c r="AD64" s="517"/>
      <c r="AE64" s="517"/>
      <c r="AF64" s="517"/>
      <c r="AG64" s="517"/>
      <c r="AH64" s="517"/>
      <c r="AI64" s="517"/>
      <c r="AJ64" s="517"/>
      <c r="AK64" s="517"/>
      <c r="AL64" s="517"/>
      <c r="AM64" s="517"/>
      <c r="AN64" s="517"/>
      <c r="AO64" s="517"/>
      <c r="AP64" s="517"/>
      <c r="AQ64" s="517"/>
    </row>
    <row r="65" spans="1:43" x14ac:dyDescent="0.3">
      <c r="A65" s="517"/>
      <c r="B65" s="517"/>
      <c r="C65" s="517"/>
      <c r="D65" s="517"/>
      <c r="E65" s="517"/>
      <c r="F65" s="517"/>
      <c r="G65" s="517"/>
      <c r="H65" s="517"/>
      <c r="I65" s="517"/>
      <c r="J65" s="517"/>
      <c r="K65" s="517"/>
      <c r="L65" s="517"/>
      <c r="M65" s="517"/>
      <c r="N65" s="517"/>
      <c r="O65" s="517"/>
      <c r="P65" s="517"/>
      <c r="Q65" s="517"/>
      <c r="R65" s="517"/>
      <c r="S65" s="517"/>
      <c r="T65" s="517"/>
      <c r="U65" s="517"/>
      <c r="V65" s="517"/>
      <c r="W65" s="517"/>
      <c r="X65" s="517"/>
      <c r="Y65" s="517"/>
      <c r="Z65" s="517"/>
      <c r="AA65" s="517"/>
      <c r="AB65" s="517"/>
      <c r="AC65" s="517"/>
      <c r="AD65" s="517"/>
      <c r="AE65" s="517"/>
      <c r="AF65" s="517"/>
      <c r="AG65" s="517"/>
      <c r="AH65" s="517"/>
      <c r="AI65" s="517"/>
      <c r="AJ65" s="517"/>
      <c r="AK65" s="517"/>
      <c r="AL65" s="517"/>
      <c r="AM65" s="517"/>
      <c r="AN65" s="517"/>
      <c r="AO65" s="517"/>
      <c r="AP65" s="517"/>
      <c r="AQ65" s="517"/>
    </row>
    <row r="66" spans="1:43" x14ac:dyDescent="0.3">
      <c r="A66" s="517"/>
      <c r="B66" s="517"/>
      <c r="C66" s="517"/>
      <c r="D66" s="517"/>
      <c r="E66" s="517"/>
      <c r="F66" s="517"/>
      <c r="G66" s="517"/>
      <c r="H66" s="517"/>
      <c r="I66" s="517"/>
      <c r="J66" s="517"/>
      <c r="K66" s="517"/>
      <c r="L66" s="517"/>
      <c r="M66" s="517"/>
      <c r="N66" s="517"/>
      <c r="O66" s="517"/>
      <c r="P66" s="517"/>
      <c r="Q66" s="517"/>
      <c r="R66" s="517"/>
      <c r="S66" s="517"/>
      <c r="T66" s="517"/>
      <c r="U66" s="517"/>
      <c r="V66" s="517"/>
      <c r="W66" s="517"/>
      <c r="X66" s="517"/>
      <c r="Y66" s="517"/>
      <c r="Z66" s="517"/>
      <c r="AA66" s="517"/>
      <c r="AB66" s="517"/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</row>
    <row r="67" spans="1:43" x14ac:dyDescent="0.3">
      <c r="A67" s="517"/>
      <c r="B67" s="517"/>
      <c r="C67" s="517"/>
      <c r="D67" s="517"/>
      <c r="E67" s="517"/>
      <c r="F67" s="517"/>
      <c r="G67" s="517"/>
      <c r="H67" s="517"/>
      <c r="I67" s="517"/>
      <c r="J67" s="517"/>
      <c r="K67" s="517"/>
      <c r="L67" s="517"/>
      <c r="M67" s="517"/>
      <c r="N67" s="517"/>
      <c r="O67" s="517"/>
      <c r="P67" s="517"/>
      <c r="Q67" s="517"/>
      <c r="R67" s="517"/>
      <c r="S67" s="517"/>
      <c r="T67" s="517"/>
      <c r="U67" s="517"/>
      <c r="V67" s="517"/>
      <c r="W67" s="517"/>
      <c r="X67" s="517"/>
      <c r="Y67" s="517"/>
      <c r="Z67" s="517"/>
      <c r="AA67" s="517"/>
      <c r="AB67" s="517"/>
      <c r="AC67" s="517"/>
      <c r="AD67" s="517"/>
      <c r="AE67" s="517"/>
      <c r="AF67" s="517"/>
      <c r="AG67" s="517"/>
      <c r="AH67" s="517"/>
      <c r="AI67" s="517"/>
      <c r="AJ67" s="517"/>
      <c r="AK67" s="517"/>
      <c r="AL67" s="517"/>
      <c r="AM67" s="517"/>
      <c r="AN67" s="517"/>
      <c r="AO67" s="517"/>
      <c r="AP67" s="517"/>
      <c r="AQ67" s="517"/>
    </row>
    <row r="68" spans="1:43" x14ac:dyDescent="0.3">
      <c r="A68" s="517"/>
      <c r="B68" s="517"/>
      <c r="C68" s="517"/>
      <c r="D68" s="517"/>
      <c r="E68" s="517"/>
      <c r="F68" s="517"/>
      <c r="G68" s="517"/>
      <c r="H68" s="517"/>
      <c r="I68" s="517"/>
      <c r="J68" s="517"/>
      <c r="K68" s="517"/>
      <c r="L68" s="517"/>
      <c r="M68" s="517"/>
      <c r="N68" s="517"/>
      <c r="O68" s="517"/>
      <c r="P68" s="517"/>
      <c r="Q68" s="517"/>
      <c r="R68" s="517"/>
      <c r="S68" s="517"/>
      <c r="T68" s="517"/>
      <c r="U68" s="517"/>
      <c r="V68" s="517"/>
      <c r="W68" s="517"/>
      <c r="X68" s="517"/>
      <c r="Y68" s="517"/>
      <c r="Z68" s="517"/>
      <c r="AA68" s="517"/>
      <c r="AB68" s="517"/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  <c r="AP68" s="517"/>
      <c r="AQ68" s="517"/>
    </row>
    <row r="69" spans="1:43" x14ac:dyDescent="0.3">
      <c r="A69" s="517"/>
      <c r="B69" s="517"/>
      <c r="C69" s="517"/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  <c r="AF69" s="517"/>
      <c r="AG69" s="517"/>
      <c r="AH69" s="517"/>
      <c r="AI69" s="517"/>
      <c r="AJ69" s="517"/>
      <c r="AK69" s="517"/>
      <c r="AL69" s="517"/>
      <c r="AM69" s="517"/>
      <c r="AN69" s="517"/>
      <c r="AO69" s="517"/>
      <c r="AP69" s="517"/>
      <c r="AQ69" s="517"/>
    </row>
    <row r="70" spans="1:43" x14ac:dyDescent="0.3">
      <c r="A70" s="517"/>
      <c r="B70" s="517"/>
      <c r="C70" s="517"/>
      <c r="D70" s="517"/>
      <c r="E70" s="517"/>
      <c r="F70" s="517"/>
      <c r="G70" s="517"/>
      <c r="H70" s="517"/>
      <c r="I70" s="517"/>
      <c r="J70" s="517"/>
      <c r="K70" s="517"/>
      <c r="L70" s="517"/>
      <c r="M70" s="517"/>
      <c r="N70" s="517"/>
      <c r="O70" s="517"/>
      <c r="P70" s="517"/>
      <c r="Q70" s="517"/>
      <c r="R70" s="517"/>
      <c r="S70" s="517"/>
      <c r="T70" s="517"/>
      <c r="U70" s="517"/>
      <c r="V70" s="517"/>
      <c r="W70" s="517"/>
      <c r="X70" s="517"/>
      <c r="Y70" s="517"/>
      <c r="Z70" s="517"/>
      <c r="AA70" s="517"/>
      <c r="AB70" s="517"/>
      <c r="AC70" s="517"/>
      <c r="AD70" s="517"/>
      <c r="AE70" s="517"/>
      <c r="AF70" s="517"/>
      <c r="AG70" s="517"/>
      <c r="AH70" s="517"/>
      <c r="AI70" s="517"/>
      <c r="AJ70" s="517"/>
      <c r="AK70" s="517"/>
      <c r="AL70" s="517"/>
      <c r="AM70" s="517"/>
      <c r="AN70" s="517"/>
      <c r="AO70" s="517"/>
      <c r="AP70" s="517"/>
      <c r="AQ70" s="517"/>
    </row>
    <row r="71" spans="1:43" x14ac:dyDescent="0.3">
      <c r="A71" s="517"/>
      <c r="B71" s="517"/>
      <c r="C71" s="517"/>
      <c r="D71" s="517"/>
      <c r="E71" s="517"/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517"/>
      <c r="V71" s="517"/>
      <c r="W71" s="517"/>
      <c r="X71" s="517"/>
      <c r="Y71" s="517"/>
      <c r="Z71" s="517"/>
      <c r="AA71" s="517"/>
      <c r="AB71" s="517"/>
      <c r="AC71" s="517"/>
      <c r="AD71" s="517"/>
      <c r="AE71" s="517"/>
      <c r="AF71" s="517"/>
      <c r="AG71" s="517"/>
      <c r="AH71" s="517"/>
      <c r="AI71" s="517"/>
      <c r="AJ71" s="517"/>
      <c r="AK71" s="517"/>
      <c r="AL71" s="517"/>
      <c r="AM71" s="517"/>
      <c r="AN71" s="517"/>
      <c r="AO71" s="517"/>
      <c r="AP71" s="517"/>
      <c r="AQ71" s="517"/>
    </row>
    <row r="72" spans="1:43" x14ac:dyDescent="0.3">
      <c r="A72" s="517"/>
      <c r="B72" s="517"/>
      <c r="C72" s="517"/>
      <c r="D72" s="517"/>
      <c r="E72" s="517"/>
      <c r="F72" s="517"/>
      <c r="G72" s="517"/>
      <c r="H72" s="517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17"/>
      <c r="AF72" s="517"/>
      <c r="AG72" s="517"/>
      <c r="AH72" s="517"/>
      <c r="AI72" s="517"/>
      <c r="AJ72" s="517"/>
      <c r="AK72" s="517"/>
      <c r="AL72" s="517"/>
      <c r="AM72" s="517"/>
      <c r="AN72" s="517"/>
      <c r="AO72" s="517"/>
      <c r="AP72" s="517"/>
      <c r="AQ72" s="517"/>
    </row>
    <row r="73" spans="1:43" x14ac:dyDescent="0.3">
      <c r="A73" s="517"/>
      <c r="B73" s="517"/>
      <c r="C73" s="517"/>
      <c r="D73" s="517"/>
      <c r="E73" s="517"/>
      <c r="F73" s="517"/>
      <c r="G73" s="517"/>
      <c r="H73" s="517"/>
      <c r="I73" s="517"/>
      <c r="J73" s="517"/>
      <c r="K73" s="517"/>
      <c r="L73" s="517"/>
      <c r="M73" s="517"/>
      <c r="N73" s="517"/>
      <c r="O73" s="517"/>
      <c r="P73" s="517"/>
      <c r="Q73" s="517"/>
      <c r="R73" s="517"/>
      <c r="S73" s="517"/>
      <c r="T73" s="517"/>
      <c r="U73" s="517"/>
      <c r="V73" s="517"/>
      <c r="W73" s="517"/>
      <c r="X73" s="517"/>
      <c r="Y73" s="517"/>
      <c r="Z73" s="517"/>
      <c r="AA73" s="517"/>
      <c r="AB73" s="517"/>
      <c r="AC73" s="517"/>
      <c r="AD73" s="517"/>
      <c r="AE73" s="517"/>
      <c r="AF73" s="517"/>
      <c r="AG73" s="517"/>
      <c r="AH73" s="517"/>
      <c r="AI73" s="517"/>
      <c r="AJ73" s="517"/>
      <c r="AK73" s="517"/>
      <c r="AL73" s="517"/>
      <c r="AM73" s="517"/>
      <c r="AN73" s="517"/>
      <c r="AO73" s="517"/>
      <c r="AP73" s="517"/>
      <c r="AQ73" s="517"/>
    </row>
    <row r="74" spans="1:43" x14ac:dyDescent="0.3">
      <c r="A74" s="517"/>
      <c r="B74" s="517"/>
      <c r="C74" s="517"/>
      <c r="D74" s="517"/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  <c r="P74" s="517"/>
      <c r="Q74" s="517"/>
      <c r="R74" s="517"/>
      <c r="S74" s="517"/>
      <c r="T74" s="517"/>
      <c r="U74" s="517"/>
      <c r="V74" s="517"/>
      <c r="W74" s="517"/>
      <c r="X74" s="517"/>
      <c r="Y74" s="517"/>
      <c r="Z74" s="517"/>
      <c r="AA74" s="517"/>
      <c r="AB74" s="517"/>
      <c r="AC74" s="517"/>
      <c r="AD74" s="517"/>
      <c r="AE74" s="517"/>
      <c r="AF74" s="517"/>
      <c r="AG74" s="517"/>
      <c r="AH74" s="517"/>
      <c r="AI74" s="517"/>
      <c r="AJ74" s="517"/>
      <c r="AK74" s="517"/>
      <c r="AL74" s="517"/>
      <c r="AM74" s="517"/>
      <c r="AN74" s="517"/>
      <c r="AO74" s="517"/>
      <c r="AP74" s="517"/>
      <c r="AQ74" s="517"/>
    </row>
    <row r="75" spans="1:43" x14ac:dyDescent="0.3">
      <c r="A75" s="517"/>
      <c r="B75" s="517"/>
      <c r="C75" s="517"/>
      <c r="D75" s="517"/>
      <c r="E75" s="517"/>
      <c r="F75" s="517"/>
      <c r="G75" s="517"/>
      <c r="H75" s="517"/>
      <c r="I75" s="517"/>
      <c r="J75" s="517"/>
      <c r="K75" s="517"/>
      <c r="L75" s="517"/>
      <c r="M75" s="517"/>
      <c r="N75" s="517"/>
      <c r="O75" s="517"/>
      <c r="P75" s="517"/>
      <c r="Q75" s="517"/>
      <c r="R75" s="517"/>
      <c r="S75" s="517"/>
      <c r="T75" s="517"/>
      <c r="U75" s="517"/>
      <c r="V75" s="517"/>
      <c r="W75" s="517"/>
      <c r="X75" s="517"/>
      <c r="Y75" s="517"/>
      <c r="Z75" s="517"/>
      <c r="AA75" s="517"/>
      <c r="AB75" s="517"/>
      <c r="AC75" s="517"/>
      <c r="AD75" s="517"/>
      <c r="AE75" s="517"/>
      <c r="AF75" s="517"/>
      <c r="AG75" s="517"/>
      <c r="AH75" s="517"/>
      <c r="AI75" s="517"/>
      <c r="AJ75" s="517"/>
      <c r="AK75" s="517"/>
      <c r="AL75" s="517"/>
      <c r="AM75" s="517"/>
      <c r="AN75" s="517"/>
      <c r="AO75" s="517"/>
      <c r="AP75" s="517"/>
      <c r="AQ75" s="517"/>
    </row>
    <row r="76" spans="1:43" x14ac:dyDescent="0.3">
      <c r="A76" s="517"/>
      <c r="B76" s="517"/>
      <c r="C76" s="517"/>
      <c r="D76" s="517"/>
      <c r="E76" s="517"/>
      <c r="F76" s="517"/>
      <c r="G76" s="517"/>
      <c r="H76" s="517"/>
      <c r="I76" s="517"/>
      <c r="J76" s="517"/>
      <c r="K76" s="517"/>
      <c r="L76" s="517"/>
      <c r="M76" s="517"/>
      <c r="N76" s="517"/>
      <c r="O76" s="517"/>
      <c r="P76" s="517"/>
      <c r="Q76" s="517"/>
      <c r="R76" s="517"/>
      <c r="S76" s="517"/>
      <c r="T76" s="517"/>
      <c r="U76" s="517"/>
      <c r="V76" s="517"/>
      <c r="W76" s="517"/>
      <c r="X76" s="517"/>
      <c r="Y76" s="517"/>
      <c r="Z76" s="517"/>
      <c r="AA76" s="517"/>
      <c r="AB76" s="517"/>
      <c r="AC76" s="517"/>
      <c r="AD76" s="517"/>
      <c r="AE76" s="517"/>
      <c r="AF76" s="517"/>
      <c r="AG76" s="517"/>
      <c r="AH76" s="517"/>
      <c r="AI76" s="517"/>
      <c r="AJ76" s="517"/>
      <c r="AK76" s="517"/>
      <c r="AL76" s="517"/>
      <c r="AM76" s="517"/>
      <c r="AN76" s="517"/>
      <c r="AO76" s="517"/>
      <c r="AP76" s="517"/>
      <c r="AQ76" s="517"/>
    </row>
    <row r="77" spans="1:43" x14ac:dyDescent="0.3">
      <c r="A77" s="517"/>
      <c r="B77" s="517"/>
      <c r="C77" s="517"/>
      <c r="D77" s="517"/>
      <c r="E77" s="517"/>
      <c r="F77" s="517"/>
      <c r="G77" s="517"/>
      <c r="H77" s="517"/>
      <c r="I77" s="517"/>
      <c r="J77" s="517"/>
      <c r="K77" s="517"/>
      <c r="L77" s="517"/>
      <c r="M77" s="517"/>
      <c r="N77" s="517"/>
      <c r="O77" s="517"/>
      <c r="P77" s="517"/>
      <c r="Q77" s="517"/>
      <c r="R77" s="517"/>
      <c r="S77" s="517"/>
      <c r="T77" s="517"/>
      <c r="U77" s="517"/>
      <c r="V77" s="517"/>
      <c r="W77" s="517"/>
      <c r="X77" s="517"/>
      <c r="Y77" s="517"/>
      <c r="Z77" s="517"/>
      <c r="AA77" s="517"/>
      <c r="AB77" s="517"/>
      <c r="AC77" s="517"/>
      <c r="AD77" s="517"/>
      <c r="AE77" s="517"/>
      <c r="AF77" s="517"/>
      <c r="AG77" s="517"/>
      <c r="AH77" s="517"/>
      <c r="AI77" s="517"/>
      <c r="AJ77" s="517"/>
      <c r="AK77" s="517"/>
      <c r="AL77" s="517"/>
      <c r="AM77" s="517"/>
      <c r="AN77" s="517"/>
      <c r="AO77" s="517"/>
      <c r="AP77" s="517"/>
      <c r="AQ77" s="517"/>
    </row>
    <row r="78" spans="1:43" x14ac:dyDescent="0.3">
      <c r="A78" s="517"/>
      <c r="B78" s="517"/>
      <c r="C78" s="517"/>
      <c r="D78" s="517"/>
      <c r="E78" s="517"/>
      <c r="F78" s="517"/>
      <c r="G78" s="517"/>
      <c r="H78" s="517"/>
      <c r="I78" s="517"/>
      <c r="J78" s="517"/>
      <c r="K78" s="517"/>
      <c r="L78" s="517"/>
      <c r="M78" s="517"/>
      <c r="N78" s="517"/>
      <c r="O78" s="517"/>
      <c r="P78" s="517"/>
      <c r="Q78" s="517"/>
      <c r="R78" s="517"/>
      <c r="S78" s="517"/>
      <c r="T78" s="517"/>
      <c r="U78" s="517"/>
      <c r="V78" s="517"/>
      <c r="W78" s="517"/>
      <c r="X78" s="517"/>
      <c r="Y78" s="517"/>
      <c r="Z78" s="517"/>
      <c r="AA78" s="517"/>
      <c r="AB78" s="517"/>
      <c r="AC78" s="517"/>
      <c r="AD78" s="517"/>
      <c r="AE78" s="517"/>
      <c r="AF78" s="517"/>
      <c r="AG78" s="517"/>
      <c r="AH78" s="517"/>
      <c r="AI78" s="517"/>
      <c r="AJ78" s="517"/>
      <c r="AK78" s="517"/>
      <c r="AL78" s="517"/>
      <c r="AM78" s="517"/>
      <c r="AN78" s="517"/>
      <c r="AO78" s="517"/>
      <c r="AP78" s="517"/>
      <c r="AQ78" s="517"/>
    </row>
    <row r="79" spans="1:43" x14ac:dyDescent="0.3">
      <c r="A79" s="517"/>
      <c r="B79" s="517"/>
      <c r="C79" s="517"/>
      <c r="D79" s="517"/>
      <c r="E79" s="517"/>
      <c r="F79" s="517"/>
      <c r="G79" s="517"/>
      <c r="H79" s="517"/>
      <c r="I79" s="517"/>
      <c r="J79" s="517"/>
      <c r="K79" s="517"/>
      <c r="L79" s="517"/>
      <c r="M79" s="517"/>
      <c r="N79" s="517"/>
      <c r="O79" s="517"/>
      <c r="P79" s="517"/>
      <c r="Q79" s="517"/>
      <c r="R79" s="517"/>
      <c r="S79" s="517"/>
      <c r="T79" s="517"/>
      <c r="U79" s="517"/>
      <c r="V79" s="517"/>
      <c r="W79" s="517"/>
      <c r="X79" s="517"/>
      <c r="Y79" s="517"/>
      <c r="Z79" s="517"/>
      <c r="AA79" s="517"/>
      <c r="AB79" s="517"/>
      <c r="AC79" s="517"/>
      <c r="AD79" s="517"/>
      <c r="AE79" s="517"/>
      <c r="AF79" s="517"/>
      <c r="AG79" s="517"/>
      <c r="AH79" s="517"/>
      <c r="AI79" s="517"/>
      <c r="AJ79" s="517"/>
      <c r="AK79" s="517"/>
      <c r="AL79" s="517"/>
      <c r="AM79" s="517"/>
      <c r="AN79" s="517"/>
      <c r="AO79" s="517"/>
      <c r="AP79" s="517"/>
      <c r="AQ79" s="517"/>
    </row>
    <row r="80" spans="1:43" x14ac:dyDescent="0.3">
      <c r="A80" s="517"/>
      <c r="B80" s="517"/>
      <c r="C80" s="517"/>
      <c r="D80" s="517"/>
      <c r="E80" s="517"/>
      <c r="F80" s="517"/>
      <c r="G80" s="517"/>
      <c r="H80" s="517"/>
      <c r="I80" s="517"/>
      <c r="J80" s="517"/>
      <c r="K80" s="517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17"/>
      <c r="X80" s="517"/>
      <c r="Y80" s="517"/>
      <c r="Z80" s="517"/>
      <c r="AA80" s="517"/>
      <c r="AB80" s="517"/>
      <c r="AC80" s="517"/>
      <c r="AD80" s="517"/>
      <c r="AE80" s="517"/>
      <c r="AF80" s="517"/>
      <c r="AG80" s="517"/>
      <c r="AH80" s="517"/>
      <c r="AI80" s="517"/>
      <c r="AJ80" s="517"/>
      <c r="AK80" s="517"/>
      <c r="AL80" s="517"/>
      <c r="AM80" s="517"/>
      <c r="AN80" s="517"/>
      <c r="AO80" s="517"/>
      <c r="AP80" s="517"/>
      <c r="AQ80" s="517"/>
    </row>
    <row r="81" spans="1:43" x14ac:dyDescent="0.3">
      <c r="A81" s="517"/>
      <c r="B81" s="517"/>
      <c r="C81" s="517"/>
      <c r="D81" s="517"/>
      <c r="E81" s="517"/>
      <c r="F81" s="517"/>
      <c r="G81" s="517"/>
      <c r="H81" s="517"/>
      <c r="I81" s="517"/>
      <c r="J81" s="517"/>
      <c r="K81" s="517"/>
      <c r="L81" s="517"/>
      <c r="M81" s="517"/>
      <c r="N81" s="517"/>
      <c r="O81" s="517"/>
      <c r="P81" s="517"/>
      <c r="Q81" s="517"/>
      <c r="R81" s="517"/>
      <c r="S81" s="517"/>
      <c r="T81" s="517"/>
      <c r="U81" s="517"/>
      <c r="V81" s="517"/>
      <c r="W81" s="517"/>
      <c r="X81" s="517"/>
      <c r="Y81" s="517"/>
      <c r="Z81" s="517"/>
      <c r="AA81" s="517"/>
      <c r="AB81" s="517"/>
      <c r="AC81" s="517"/>
      <c r="AD81" s="517"/>
      <c r="AE81" s="517"/>
      <c r="AF81" s="517"/>
      <c r="AG81" s="517"/>
      <c r="AH81" s="517"/>
      <c r="AI81" s="517"/>
      <c r="AJ81" s="517"/>
      <c r="AK81" s="517"/>
      <c r="AL81" s="517"/>
      <c r="AM81" s="517"/>
      <c r="AN81" s="517"/>
      <c r="AO81" s="517"/>
      <c r="AP81" s="517"/>
      <c r="AQ81" s="517"/>
    </row>
    <row r="82" spans="1:43" x14ac:dyDescent="0.3">
      <c r="A82" s="517"/>
      <c r="B82" s="517"/>
      <c r="C82" s="517"/>
      <c r="D82" s="517"/>
      <c r="E82" s="517"/>
      <c r="F82" s="517"/>
      <c r="G82" s="517"/>
      <c r="H82" s="517"/>
      <c r="I82" s="517"/>
      <c r="J82" s="517"/>
      <c r="K82" s="517"/>
      <c r="L82" s="517"/>
      <c r="M82" s="517"/>
      <c r="N82" s="517"/>
      <c r="O82" s="517"/>
      <c r="P82" s="517"/>
      <c r="Q82" s="517"/>
      <c r="R82" s="517"/>
      <c r="S82" s="517"/>
      <c r="T82" s="517"/>
      <c r="U82" s="517"/>
      <c r="V82" s="517"/>
      <c r="W82" s="517"/>
      <c r="X82" s="517"/>
      <c r="Y82" s="517"/>
      <c r="Z82" s="517"/>
      <c r="AA82" s="517"/>
      <c r="AB82" s="517"/>
      <c r="AC82" s="517"/>
      <c r="AD82" s="517"/>
      <c r="AE82" s="517"/>
      <c r="AF82" s="517"/>
      <c r="AG82" s="517"/>
      <c r="AH82" s="517"/>
      <c r="AI82" s="517"/>
      <c r="AJ82" s="517"/>
      <c r="AK82" s="517"/>
      <c r="AL82" s="517"/>
      <c r="AM82" s="517"/>
      <c r="AN82" s="517"/>
      <c r="AO82" s="517"/>
      <c r="AP82" s="517"/>
      <c r="AQ82" s="517"/>
    </row>
    <row r="83" spans="1:43" x14ac:dyDescent="0.3">
      <c r="A83" s="517"/>
      <c r="B83" s="517"/>
      <c r="C83" s="517"/>
      <c r="D83" s="517"/>
      <c r="E83" s="517"/>
      <c r="F83" s="517"/>
      <c r="G83" s="517"/>
      <c r="H83" s="517"/>
      <c r="I83" s="517"/>
      <c r="J83" s="517"/>
      <c r="K83" s="517"/>
      <c r="L83" s="517"/>
      <c r="M83" s="517"/>
      <c r="N83" s="517"/>
      <c r="O83" s="517"/>
      <c r="P83" s="517"/>
      <c r="Q83" s="517"/>
      <c r="R83" s="517"/>
      <c r="S83" s="517"/>
      <c r="T83" s="517"/>
      <c r="U83" s="517"/>
      <c r="V83" s="517"/>
      <c r="W83" s="517"/>
      <c r="X83" s="517"/>
      <c r="Y83" s="517"/>
      <c r="Z83" s="517"/>
      <c r="AA83" s="517"/>
      <c r="AB83" s="517"/>
      <c r="AC83" s="517"/>
      <c r="AD83" s="517"/>
      <c r="AE83" s="517"/>
      <c r="AF83" s="517"/>
      <c r="AG83" s="517"/>
      <c r="AH83" s="517"/>
      <c r="AI83" s="517"/>
      <c r="AJ83" s="517"/>
      <c r="AK83" s="517"/>
      <c r="AL83" s="517"/>
      <c r="AM83" s="517"/>
      <c r="AN83" s="517"/>
      <c r="AO83" s="517"/>
      <c r="AP83" s="517"/>
      <c r="AQ83" s="517"/>
    </row>
    <row r="84" spans="1:43" x14ac:dyDescent="0.3">
      <c r="A84" s="517"/>
      <c r="B84" s="517"/>
      <c r="C84" s="517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7"/>
      <c r="O84" s="517"/>
      <c r="P84" s="517"/>
      <c r="Q84" s="517"/>
      <c r="R84" s="517"/>
      <c r="S84" s="517"/>
      <c r="T84" s="517"/>
      <c r="U84" s="517"/>
      <c r="V84" s="517"/>
      <c r="W84" s="517"/>
      <c r="X84" s="517"/>
      <c r="Y84" s="517"/>
      <c r="Z84" s="517"/>
      <c r="AA84" s="517"/>
      <c r="AB84" s="517"/>
      <c r="AC84" s="517"/>
      <c r="AD84" s="517"/>
      <c r="AE84" s="517"/>
      <c r="AF84" s="517"/>
      <c r="AG84" s="517"/>
      <c r="AH84" s="517"/>
      <c r="AI84" s="517"/>
      <c r="AJ84" s="517"/>
      <c r="AK84" s="517"/>
      <c r="AL84" s="517"/>
      <c r="AM84" s="517"/>
      <c r="AN84" s="517"/>
      <c r="AO84" s="517"/>
      <c r="AP84" s="517"/>
      <c r="AQ84" s="517"/>
    </row>
    <row r="85" spans="1:43" x14ac:dyDescent="0.3">
      <c r="A85" s="517"/>
      <c r="B85" s="517"/>
      <c r="C85" s="517"/>
      <c r="D85" s="517"/>
      <c r="E85" s="517"/>
      <c r="F85" s="517"/>
      <c r="G85" s="517"/>
      <c r="H85" s="517"/>
      <c r="I85" s="517"/>
      <c r="J85" s="517"/>
      <c r="K85" s="517"/>
      <c r="L85" s="517"/>
      <c r="M85" s="517"/>
      <c r="N85" s="517"/>
      <c r="O85" s="517"/>
      <c r="P85" s="517"/>
      <c r="Q85" s="517"/>
      <c r="R85" s="517"/>
      <c r="S85" s="517"/>
      <c r="T85" s="517"/>
      <c r="U85" s="517"/>
      <c r="V85" s="517"/>
      <c r="W85" s="517"/>
      <c r="X85" s="517"/>
      <c r="Y85" s="517"/>
      <c r="Z85" s="517"/>
      <c r="AA85" s="517"/>
      <c r="AB85" s="517"/>
      <c r="AC85" s="517"/>
      <c r="AD85" s="517"/>
      <c r="AE85" s="517"/>
      <c r="AF85" s="517"/>
      <c r="AG85" s="517"/>
      <c r="AH85" s="517"/>
      <c r="AI85" s="517"/>
      <c r="AJ85" s="517"/>
      <c r="AK85" s="517"/>
      <c r="AL85" s="517"/>
      <c r="AM85" s="517"/>
      <c r="AN85" s="517"/>
      <c r="AO85" s="517"/>
      <c r="AP85" s="517"/>
      <c r="AQ85" s="517"/>
    </row>
    <row r="86" spans="1:43" x14ac:dyDescent="0.3">
      <c r="A86" s="517"/>
      <c r="B86" s="517"/>
      <c r="C86" s="517"/>
      <c r="D86" s="517"/>
      <c r="E86" s="517"/>
      <c r="F86" s="517"/>
      <c r="G86" s="517"/>
      <c r="H86" s="517"/>
      <c r="I86" s="517"/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7"/>
      <c r="Y86" s="517"/>
      <c r="Z86" s="517"/>
      <c r="AA86" s="517"/>
      <c r="AB86" s="517"/>
      <c r="AC86" s="517"/>
      <c r="AD86" s="517"/>
      <c r="AE86" s="517"/>
      <c r="AF86" s="517"/>
      <c r="AG86" s="517"/>
      <c r="AH86" s="517"/>
      <c r="AI86" s="517"/>
      <c r="AJ86" s="517"/>
      <c r="AK86" s="517"/>
      <c r="AL86" s="517"/>
      <c r="AM86" s="517"/>
      <c r="AN86" s="517"/>
      <c r="AO86" s="517"/>
      <c r="AP86" s="517"/>
      <c r="AQ86" s="517"/>
    </row>
    <row r="87" spans="1:43" x14ac:dyDescent="0.3">
      <c r="A87" s="517"/>
      <c r="B87" s="517"/>
      <c r="C87" s="517"/>
      <c r="D87" s="517"/>
      <c r="E87" s="517"/>
      <c r="F87" s="517"/>
      <c r="G87" s="517"/>
      <c r="H87" s="517"/>
      <c r="I87" s="517"/>
      <c r="J87" s="517"/>
      <c r="K87" s="517"/>
      <c r="L87" s="517"/>
      <c r="M87" s="517"/>
      <c r="N87" s="517"/>
      <c r="O87" s="517"/>
      <c r="P87" s="517"/>
      <c r="Q87" s="517"/>
      <c r="R87" s="517"/>
      <c r="S87" s="517"/>
      <c r="T87" s="517"/>
      <c r="U87" s="517"/>
      <c r="V87" s="517"/>
      <c r="W87" s="517"/>
      <c r="X87" s="517"/>
      <c r="Y87" s="517"/>
      <c r="Z87" s="517"/>
      <c r="AA87" s="517"/>
      <c r="AB87" s="517"/>
      <c r="AC87" s="517"/>
      <c r="AD87" s="517"/>
      <c r="AE87" s="517"/>
      <c r="AF87" s="517"/>
      <c r="AG87" s="517"/>
      <c r="AH87" s="517"/>
      <c r="AI87" s="517"/>
      <c r="AJ87" s="517"/>
      <c r="AK87" s="517"/>
      <c r="AL87" s="517"/>
      <c r="AM87" s="517"/>
      <c r="AN87" s="517"/>
      <c r="AO87" s="517"/>
      <c r="AP87" s="517"/>
      <c r="AQ87" s="517"/>
    </row>
    <row r="88" spans="1:43" x14ac:dyDescent="0.3">
      <c r="A88" s="517"/>
      <c r="B88" s="517"/>
      <c r="C88" s="517"/>
      <c r="D88" s="517"/>
      <c r="E88" s="517"/>
      <c r="F88" s="517"/>
      <c r="G88" s="517"/>
      <c r="H88" s="517"/>
      <c r="I88" s="517"/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17"/>
      <c r="AE88" s="517"/>
      <c r="AF88" s="517"/>
      <c r="AG88" s="517"/>
      <c r="AH88" s="517"/>
      <c r="AI88" s="517"/>
      <c r="AJ88" s="517"/>
      <c r="AK88" s="517"/>
      <c r="AL88" s="517"/>
      <c r="AM88" s="517"/>
      <c r="AN88" s="517"/>
      <c r="AO88" s="517"/>
      <c r="AP88" s="517"/>
      <c r="AQ88" s="517"/>
    </row>
    <row r="89" spans="1:43" x14ac:dyDescent="0.3">
      <c r="A89" s="517"/>
      <c r="B89" s="517"/>
      <c r="C89" s="517"/>
      <c r="D89" s="517"/>
      <c r="E89" s="517"/>
      <c r="F89" s="517"/>
      <c r="G89" s="517"/>
      <c r="H89" s="517"/>
      <c r="I89" s="517"/>
      <c r="J89" s="517"/>
      <c r="K89" s="517"/>
      <c r="L89" s="517"/>
      <c r="M89" s="517"/>
      <c r="N89" s="517"/>
      <c r="O89" s="517"/>
      <c r="P89" s="517"/>
      <c r="Q89" s="517"/>
      <c r="R89" s="517"/>
      <c r="S89" s="517"/>
      <c r="T89" s="517"/>
      <c r="U89" s="517"/>
      <c r="V89" s="517"/>
      <c r="W89" s="517"/>
      <c r="X89" s="517"/>
      <c r="Y89" s="517"/>
      <c r="Z89" s="517"/>
      <c r="AA89" s="517"/>
      <c r="AB89" s="517"/>
      <c r="AC89" s="517"/>
      <c r="AD89" s="517"/>
      <c r="AE89" s="517"/>
      <c r="AF89" s="517"/>
      <c r="AG89" s="517"/>
      <c r="AH89" s="517"/>
      <c r="AI89" s="517"/>
      <c r="AJ89" s="517"/>
      <c r="AK89" s="517"/>
      <c r="AL89" s="517"/>
      <c r="AM89" s="517"/>
      <c r="AN89" s="517"/>
      <c r="AO89" s="517"/>
      <c r="AP89" s="517"/>
      <c r="AQ89" s="517"/>
    </row>
    <row r="90" spans="1:43" x14ac:dyDescent="0.3">
      <c r="A90" s="517"/>
      <c r="B90" s="517"/>
      <c r="C90" s="517"/>
      <c r="D90" s="517"/>
      <c r="E90" s="517"/>
      <c r="F90" s="517"/>
      <c r="G90" s="517"/>
      <c r="H90" s="517"/>
      <c r="I90" s="517"/>
      <c r="J90" s="517"/>
      <c r="K90" s="517"/>
      <c r="L90" s="517"/>
      <c r="M90" s="517"/>
      <c r="N90" s="517"/>
      <c r="O90" s="517"/>
      <c r="P90" s="517"/>
      <c r="Q90" s="517"/>
      <c r="R90" s="517"/>
      <c r="S90" s="517"/>
      <c r="T90" s="517"/>
      <c r="U90" s="517"/>
      <c r="V90" s="517"/>
      <c r="W90" s="517"/>
      <c r="X90" s="517"/>
      <c r="Y90" s="517"/>
      <c r="Z90" s="517"/>
      <c r="AA90" s="517"/>
      <c r="AB90" s="517"/>
      <c r="AC90" s="517"/>
      <c r="AD90" s="517"/>
      <c r="AE90" s="517"/>
      <c r="AF90" s="517"/>
      <c r="AG90" s="517"/>
      <c r="AH90" s="517"/>
      <c r="AI90" s="517"/>
      <c r="AJ90" s="517"/>
      <c r="AK90" s="517"/>
      <c r="AL90" s="517"/>
      <c r="AM90" s="517"/>
      <c r="AN90" s="517"/>
      <c r="AO90" s="517"/>
      <c r="AP90" s="517"/>
      <c r="AQ90" s="517"/>
    </row>
    <row r="91" spans="1:43" x14ac:dyDescent="0.3">
      <c r="A91" s="517"/>
      <c r="B91" s="517"/>
      <c r="C91" s="517"/>
      <c r="D91" s="517"/>
      <c r="E91" s="517"/>
      <c r="F91" s="517"/>
      <c r="G91" s="517"/>
      <c r="H91" s="517"/>
      <c r="I91" s="517"/>
      <c r="J91" s="517"/>
      <c r="K91" s="517"/>
      <c r="L91" s="517"/>
      <c r="M91" s="517"/>
      <c r="N91" s="517"/>
      <c r="O91" s="517"/>
      <c r="P91" s="517"/>
      <c r="Q91" s="517"/>
      <c r="R91" s="517"/>
      <c r="S91" s="517"/>
      <c r="T91" s="517"/>
      <c r="U91" s="517"/>
      <c r="V91" s="517"/>
      <c r="W91" s="517"/>
      <c r="X91" s="517"/>
      <c r="Y91" s="517"/>
      <c r="Z91" s="517"/>
      <c r="AA91" s="517"/>
      <c r="AB91" s="517"/>
      <c r="AC91" s="517"/>
      <c r="AD91" s="517"/>
      <c r="AE91" s="517"/>
      <c r="AF91" s="517"/>
      <c r="AG91" s="517"/>
      <c r="AH91" s="517"/>
      <c r="AI91" s="517"/>
      <c r="AJ91" s="517"/>
      <c r="AK91" s="517"/>
      <c r="AL91" s="517"/>
      <c r="AM91" s="517"/>
      <c r="AN91" s="517"/>
      <c r="AO91" s="517"/>
      <c r="AP91" s="517"/>
      <c r="AQ91" s="517"/>
    </row>
    <row r="92" spans="1:43" x14ac:dyDescent="0.3">
      <c r="A92" s="517"/>
      <c r="B92" s="517"/>
      <c r="C92" s="517"/>
      <c r="D92" s="517"/>
      <c r="E92" s="517"/>
      <c r="F92" s="517"/>
      <c r="G92" s="517"/>
      <c r="H92" s="517"/>
      <c r="I92" s="517"/>
      <c r="J92" s="517"/>
      <c r="K92" s="517"/>
      <c r="L92" s="517"/>
      <c r="M92" s="517"/>
      <c r="N92" s="517"/>
      <c r="O92" s="517"/>
      <c r="P92" s="517"/>
      <c r="Q92" s="517"/>
      <c r="R92" s="517"/>
      <c r="S92" s="517"/>
      <c r="T92" s="517"/>
      <c r="U92" s="517"/>
      <c r="V92" s="517"/>
      <c r="W92" s="517"/>
      <c r="X92" s="517"/>
      <c r="Y92" s="517"/>
      <c r="Z92" s="517"/>
      <c r="AA92" s="517"/>
      <c r="AB92" s="517"/>
      <c r="AC92" s="517"/>
      <c r="AD92" s="517"/>
      <c r="AE92" s="517"/>
      <c r="AF92" s="517"/>
      <c r="AG92" s="517"/>
      <c r="AH92" s="517"/>
      <c r="AI92" s="517"/>
      <c r="AJ92" s="517"/>
      <c r="AK92" s="517"/>
      <c r="AL92" s="517"/>
      <c r="AM92" s="517"/>
      <c r="AN92" s="517"/>
      <c r="AO92" s="517"/>
      <c r="AP92" s="517"/>
      <c r="AQ92" s="517"/>
    </row>
    <row r="93" spans="1:43" x14ac:dyDescent="0.3">
      <c r="A93" s="517"/>
      <c r="B93" s="517"/>
      <c r="C93" s="517"/>
      <c r="D93" s="517"/>
      <c r="E93" s="517"/>
      <c r="F93" s="517"/>
      <c r="G93" s="517"/>
      <c r="H93" s="517"/>
      <c r="I93" s="517"/>
      <c r="J93" s="517"/>
      <c r="K93" s="517"/>
      <c r="L93" s="517"/>
      <c r="M93" s="517"/>
      <c r="N93" s="517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</row>
    <row r="94" spans="1:43" x14ac:dyDescent="0.3">
      <c r="A94" s="517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</row>
    <row r="95" spans="1:43" x14ac:dyDescent="0.3">
      <c r="A95" s="517"/>
      <c r="B95" s="517"/>
      <c r="C95" s="517"/>
      <c r="D95" s="517"/>
      <c r="E95" s="517"/>
      <c r="F95" s="517"/>
      <c r="G95" s="517"/>
      <c r="H95" s="517"/>
      <c r="I95" s="517"/>
      <c r="J95" s="517"/>
      <c r="K95" s="517"/>
      <c r="L95" s="517"/>
      <c r="M95" s="517"/>
      <c r="N95" s="517"/>
      <c r="O95" s="517"/>
      <c r="P95" s="517"/>
      <c r="Q95" s="517"/>
      <c r="R95" s="517"/>
      <c r="S95" s="517"/>
      <c r="T95" s="517"/>
      <c r="U95" s="517"/>
      <c r="V95" s="517"/>
      <c r="W95" s="517"/>
      <c r="X95" s="517"/>
      <c r="Y95" s="517"/>
      <c r="Z95" s="517"/>
      <c r="AA95" s="517"/>
      <c r="AB95" s="517"/>
      <c r="AC95" s="517"/>
      <c r="AD95" s="517"/>
      <c r="AE95" s="517"/>
      <c r="AF95" s="517"/>
      <c r="AG95" s="517"/>
      <c r="AH95" s="517"/>
      <c r="AI95" s="517"/>
      <c r="AJ95" s="517"/>
      <c r="AK95" s="517"/>
      <c r="AL95" s="517"/>
      <c r="AM95" s="517"/>
      <c r="AN95" s="517"/>
      <c r="AO95" s="517"/>
      <c r="AP95" s="517"/>
      <c r="AQ95" s="517"/>
    </row>
    <row r="96" spans="1:43" x14ac:dyDescent="0.3">
      <c r="A96" s="517"/>
      <c r="B96" s="517"/>
      <c r="C96" s="517"/>
      <c r="D96" s="517"/>
      <c r="E96" s="517"/>
      <c r="F96" s="517"/>
      <c r="G96" s="517"/>
      <c r="H96" s="517"/>
      <c r="I96" s="517"/>
      <c r="J96" s="517"/>
      <c r="K96" s="517"/>
      <c r="L96" s="517"/>
      <c r="M96" s="517"/>
      <c r="N96" s="517"/>
      <c r="O96" s="517"/>
      <c r="P96" s="517"/>
      <c r="Q96" s="517"/>
      <c r="R96" s="517"/>
      <c r="S96" s="517"/>
      <c r="T96" s="517"/>
      <c r="U96" s="517"/>
      <c r="V96" s="517"/>
      <c r="W96" s="517"/>
      <c r="X96" s="517"/>
      <c r="Y96" s="517"/>
      <c r="Z96" s="517"/>
      <c r="AA96" s="517"/>
      <c r="AB96" s="517"/>
      <c r="AC96" s="517"/>
      <c r="AD96" s="517"/>
      <c r="AE96" s="517"/>
      <c r="AF96" s="517"/>
      <c r="AG96" s="517"/>
      <c r="AH96" s="517"/>
      <c r="AI96" s="517"/>
      <c r="AJ96" s="517"/>
      <c r="AK96" s="517"/>
      <c r="AL96" s="517"/>
      <c r="AM96" s="517"/>
      <c r="AN96" s="517"/>
      <c r="AO96" s="517"/>
      <c r="AP96" s="517"/>
      <c r="AQ96" s="517"/>
    </row>
    <row r="97" spans="1:43" x14ac:dyDescent="0.3">
      <c r="A97" s="517"/>
      <c r="B97" s="517"/>
      <c r="C97" s="517"/>
      <c r="D97" s="517"/>
      <c r="E97" s="517"/>
      <c r="F97" s="517"/>
      <c r="G97" s="517"/>
      <c r="H97" s="517"/>
      <c r="I97" s="517"/>
      <c r="J97" s="517"/>
      <c r="K97" s="517"/>
      <c r="L97" s="517"/>
      <c r="M97" s="517"/>
      <c r="N97" s="517"/>
      <c r="O97" s="517"/>
      <c r="P97" s="517"/>
      <c r="Q97" s="517"/>
      <c r="R97" s="517"/>
      <c r="S97" s="517"/>
      <c r="T97" s="517"/>
      <c r="U97" s="517"/>
      <c r="V97" s="517"/>
      <c r="W97" s="517"/>
      <c r="X97" s="517"/>
      <c r="Y97" s="517"/>
      <c r="Z97" s="517"/>
      <c r="AA97" s="517"/>
      <c r="AB97" s="517"/>
      <c r="AC97" s="517"/>
      <c r="AD97" s="517"/>
      <c r="AE97" s="517"/>
      <c r="AF97" s="517"/>
      <c r="AG97" s="517"/>
      <c r="AH97" s="517"/>
      <c r="AI97" s="517"/>
      <c r="AJ97" s="517"/>
      <c r="AK97" s="517"/>
      <c r="AL97" s="517"/>
      <c r="AM97" s="517"/>
      <c r="AN97" s="517"/>
      <c r="AO97" s="517"/>
      <c r="AP97" s="517"/>
      <c r="AQ97" s="517"/>
    </row>
    <row r="98" spans="1:43" x14ac:dyDescent="0.3">
      <c r="A98" s="517"/>
      <c r="B98" s="517"/>
      <c r="C98" s="517"/>
      <c r="D98" s="517"/>
      <c r="E98" s="517"/>
      <c r="F98" s="517"/>
      <c r="G98" s="517"/>
      <c r="H98" s="517"/>
      <c r="I98" s="517"/>
      <c r="J98" s="517"/>
      <c r="K98" s="517"/>
      <c r="L98" s="517"/>
      <c r="M98" s="517"/>
      <c r="N98" s="517"/>
      <c r="O98" s="517"/>
      <c r="P98" s="517"/>
      <c r="Q98" s="517"/>
      <c r="R98" s="517"/>
      <c r="S98" s="517"/>
      <c r="T98" s="517"/>
      <c r="U98" s="517"/>
      <c r="V98" s="517"/>
      <c r="W98" s="517"/>
      <c r="X98" s="517"/>
      <c r="Y98" s="517"/>
      <c r="Z98" s="517"/>
      <c r="AA98" s="517"/>
      <c r="AB98" s="517"/>
      <c r="AC98" s="517"/>
      <c r="AD98" s="517"/>
      <c r="AE98" s="517"/>
      <c r="AF98" s="517"/>
      <c r="AG98" s="517"/>
      <c r="AH98" s="517"/>
      <c r="AI98" s="517"/>
      <c r="AJ98" s="517"/>
      <c r="AK98" s="517"/>
      <c r="AL98" s="517"/>
      <c r="AM98" s="517"/>
      <c r="AN98" s="517"/>
      <c r="AO98" s="517"/>
      <c r="AP98" s="517"/>
      <c r="AQ98" s="517"/>
    </row>
    <row r="99" spans="1:43" x14ac:dyDescent="0.3">
      <c r="A99" s="517"/>
      <c r="B99" s="517"/>
      <c r="C99" s="517"/>
      <c r="D99" s="517"/>
      <c r="E99" s="517"/>
      <c r="F99" s="517"/>
      <c r="G99" s="517"/>
      <c r="H99" s="517"/>
      <c r="I99" s="517"/>
      <c r="J99" s="517"/>
      <c r="K99" s="517"/>
      <c r="L99" s="517"/>
      <c r="M99" s="517"/>
      <c r="N99" s="517"/>
      <c r="O99" s="517"/>
      <c r="P99" s="517"/>
      <c r="Q99" s="517"/>
      <c r="R99" s="517"/>
      <c r="S99" s="517"/>
      <c r="T99" s="517"/>
      <c r="U99" s="517"/>
      <c r="V99" s="517"/>
      <c r="W99" s="517"/>
      <c r="X99" s="517"/>
      <c r="Y99" s="517"/>
      <c r="Z99" s="517"/>
      <c r="AA99" s="517"/>
      <c r="AB99" s="517"/>
      <c r="AC99" s="517"/>
      <c r="AD99" s="517"/>
      <c r="AE99" s="517"/>
      <c r="AF99" s="517"/>
      <c r="AG99" s="517"/>
      <c r="AH99" s="517"/>
      <c r="AI99" s="517"/>
      <c r="AJ99" s="517"/>
      <c r="AK99" s="517"/>
      <c r="AL99" s="517"/>
      <c r="AM99" s="517"/>
      <c r="AN99" s="517"/>
      <c r="AO99" s="517"/>
      <c r="AP99" s="517"/>
      <c r="AQ99" s="517"/>
    </row>
    <row r="100" spans="1:43" x14ac:dyDescent="0.3">
      <c r="A100" s="517"/>
      <c r="B100" s="517"/>
      <c r="C100" s="517"/>
      <c r="D100" s="517"/>
      <c r="E100" s="517"/>
      <c r="F100" s="517"/>
      <c r="G100" s="517"/>
      <c r="H100" s="517"/>
      <c r="I100" s="517"/>
      <c r="J100" s="517"/>
      <c r="K100" s="517"/>
      <c r="L100" s="517"/>
      <c r="M100" s="517"/>
      <c r="N100" s="517"/>
      <c r="O100" s="517"/>
      <c r="P100" s="517"/>
      <c r="Q100" s="517"/>
      <c r="R100" s="517"/>
      <c r="S100" s="517"/>
      <c r="T100" s="517"/>
      <c r="U100" s="517"/>
      <c r="V100" s="517"/>
      <c r="W100" s="517"/>
      <c r="X100" s="517"/>
      <c r="Y100" s="517"/>
      <c r="Z100" s="517"/>
      <c r="AA100" s="517"/>
      <c r="AB100" s="517"/>
      <c r="AC100" s="517"/>
      <c r="AD100" s="517"/>
      <c r="AE100" s="517"/>
      <c r="AF100" s="517"/>
      <c r="AG100" s="517"/>
      <c r="AH100" s="517"/>
      <c r="AI100" s="517"/>
      <c r="AJ100" s="517"/>
      <c r="AK100" s="517"/>
      <c r="AL100" s="517"/>
      <c r="AM100" s="517"/>
      <c r="AN100" s="517"/>
      <c r="AO100" s="517"/>
      <c r="AP100" s="517"/>
      <c r="AQ100" s="517"/>
    </row>
    <row r="101" spans="1:43" x14ac:dyDescent="0.3">
      <c r="A101" s="517"/>
      <c r="B101" s="517"/>
      <c r="C101" s="517"/>
      <c r="D101" s="517"/>
      <c r="E101" s="517"/>
      <c r="F101" s="517"/>
      <c r="G101" s="517"/>
      <c r="H101" s="517"/>
      <c r="I101" s="517"/>
      <c r="J101" s="517"/>
      <c r="K101" s="517"/>
      <c r="L101" s="517"/>
      <c r="M101" s="517"/>
      <c r="N101" s="517"/>
      <c r="O101" s="517"/>
      <c r="P101" s="517"/>
      <c r="Q101" s="517"/>
      <c r="R101" s="517"/>
      <c r="S101" s="517"/>
      <c r="T101" s="517"/>
      <c r="U101" s="517"/>
      <c r="V101" s="517"/>
      <c r="W101" s="517"/>
      <c r="X101" s="517"/>
      <c r="Y101" s="517"/>
      <c r="Z101" s="517"/>
      <c r="AA101" s="517"/>
      <c r="AB101" s="517"/>
      <c r="AC101" s="517"/>
      <c r="AD101" s="517"/>
      <c r="AE101" s="517"/>
      <c r="AF101" s="517"/>
      <c r="AG101" s="517"/>
      <c r="AH101" s="517"/>
      <c r="AI101" s="517"/>
      <c r="AJ101" s="517"/>
      <c r="AK101" s="517"/>
      <c r="AL101" s="517"/>
      <c r="AM101" s="517"/>
      <c r="AN101" s="517"/>
      <c r="AO101" s="517"/>
      <c r="AP101" s="517"/>
      <c r="AQ101" s="517"/>
    </row>
    <row r="102" spans="1:43" x14ac:dyDescent="0.3">
      <c r="A102" s="517"/>
      <c r="B102" s="517"/>
      <c r="C102" s="517"/>
      <c r="D102" s="517"/>
      <c r="E102" s="517"/>
      <c r="F102" s="517"/>
      <c r="G102" s="517"/>
      <c r="H102" s="517"/>
      <c r="I102" s="517"/>
      <c r="J102" s="517"/>
      <c r="K102" s="517"/>
      <c r="L102" s="517"/>
      <c r="M102" s="517"/>
      <c r="N102" s="517"/>
      <c r="O102" s="517"/>
      <c r="P102" s="517"/>
      <c r="Q102" s="517"/>
      <c r="R102" s="517"/>
      <c r="S102" s="517"/>
      <c r="T102" s="517"/>
      <c r="U102" s="517"/>
      <c r="V102" s="517"/>
      <c r="W102" s="517"/>
      <c r="X102" s="517"/>
      <c r="Y102" s="517"/>
      <c r="Z102" s="517"/>
      <c r="AA102" s="517"/>
      <c r="AB102" s="517"/>
      <c r="AC102" s="517"/>
      <c r="AD102" s="517"/>
      <c r="AE102" s="517"/>
      <c r="AF102" s="517"/>
      <c r="AG102" s="517"/>
      <c r="AH102" s="517"/>
      <c r="AI102" s="517"/>
      <c r="AJ102" s="517"/>
      <c r="AK102" s="517"/>
      <c r="AL102" s="517"/>
      <c r="AM102" s="517"/>
      <c r="AN102" s="517"/>
      <c r="AO102" s="517"/>
      <c r="AP102" s="517"/>
      <c r="AQ102" s="517"/>
    </row>
    <row r="103" spans="1:43" x14ac:dyDescent="0.3">
      <c r="A103" s="517"/>
      <c r="B103" s="517"/>
      <c r="C103" s="517"/>
      <c r="D103" s="517"/>
      <c r="E103" s="517"/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517"/>
      <c r="Z103" s="517"/>
      <c r="AA103" s="517"/>
      <c r="AB103" s="517"/>
      <c r="AC103" s="517"/>
      <c r="AD103" s="517"/>
      <c r="AE103" s="517"/>
      <c r="AF103" s="517"/>
      <c r="AG103" s="517"/>
      <c r="AH103" s="517"/>
      <c r="AI103" s="517"/>
      <c r="AJ103" s="517"/>
      <c r="AK103" s="517"/>
      <c r="AL103" s="517"/>
      <c r="AM103" s="517"/>
      <c r="AN103" s="517"/>
      <c r="AO103" s="517"/>
      <c r="AP103" s="517"/>
      <c r="AQ103" s="517"/>
    </row>
    <row r="104" spans="1:43" x14ac:dyDescent="0.3">
      <c r="A104" s="517"/>
      <c r="B104" s="517"/>
      <c r="C104" s="517"/>
      <c r="D104" s="517"/>
      <c r="E104" s="517"/>
      <c r="F104" s="517"/>
      <c r="G104" s="517"/>
      <c r="H104" s="517"/>
      <c r="I104" s="517"/>
      <c r="J104" s="517"/>
      <c r="K104" s="517"/>
      <c r="L104" s="517"/>
      <c r="M104" s="517"/>
      <c r="N104" s="517"/>
      <c r="O104" s="517"/>
      <c r="P104" s="517"/>
      <c r="Q104" s="517"/>
      <c r="R104" s="517"/>
      <c r="S104" s="517"/>
      <c r="T104" s="517"/>
      <c r="U104" s="517"/>
      <c r="V104" s="517"/>
      <c r="W104" s="517"/>
      <c r="X104" s="517"/>
      <c r="Y104" s="517"/>
      <c r="Z104" s="517"/>
      <c r="AA104" s="517"/>
      <c r="AB104" s="517"/>
      <c r="AC104" s="517"/>
      <c r="AD104" s="517"/>
      <c r="AE104" s="517"/>
      <c r="AF104" s="517"/>
      <c r="AG104" s="517"/>
      <c r="AH104" s="517"/>
      <c r="AI104" s="517"/>
      <c r="AJ104" s="517"/>
      <c r="AK104" s="517"/>
      <c r="AL104" s="517"/>
      <c r="AM104" s="517"/>
      <c r="AN104" s="517"/>
      <c r="AO104" s="517"/>
      <c r="AP104" s="517"/>
      <c r="AQ104" s="517"/>
    </row>
    <row r="105" spans="1:43" x14ac:dyDescent="0.3">
      <c r="A105" s="517"/>
      <c r="B105" s="517"/>
      <c r="C105" s="517"/>
      <c r="D105" s="517"/>
      <c r="E105" s="517"/>
      <c r="F105" s="517"/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517"/>
      <c r="U105" s="517"/>
      <c r="V105" s="517"/>
      <c r="W105" s="517"/>
      <c r="X105" s="517"/>
      <c r="Y105" s="517"/>
      <c r="Z105" s="517"/>
      <c r="AA105" s="517"/>
      <c r="AB105" s="517"/>
      <c r="AC105" s="517"/>
      <c r="AD105" s="517"/>
      <c r="AE105" s="517"/>
      <c r="AF105" s="517"/>
      <c r="AG105" s="517"/>
      <c r="AH105" s="517"/>
      <c r="AI105" s="517"/>
      <c r="AJ105" s="517"/>
      <c r="AK105" s="517"/>
      <c r="AL105" s="517"/>
      <c r="AM105" s="517"/>
      <c r="AN105" s="517"/>
      <c r="AO105" s="517"/>
      <c r="AP105" s="517"/>
      <c r="AQ105" s="517"/>
    </row>
    <row r="106" spans="1:43" x14ac:dyDescent="0.3">
      <c r="A106" s="517"/>
      <c r="B106" s="517"/>
      <c r="C106" s="517"/>
      <c r="D106" s="517"/>
      <c r="E106" s="517"/>
      <c r="F106" s="517"/>
      <c r="G106" s="517"/>
      <c r="H106" s="517"/>
      <c r="I106" s="517"/>
      <c r="J106" s="517"/>
      <c r="K106" s="517"/>
      <c r="L106" s="517"/>
      <c r="M106" s="517"/>
      <c r="N106" s="517"/>
      <c r="O106" s="517"/>
      <c r="P106" s="517"/>
      <c r="Q106" s="517"/>
      <c r="R106" s="517"/>
      <c r="S106" s="517"/>
      <c r="T106" s="517"/>
      <c r="U106" s="517"/>
      <c r="V106" s="517"/>
      <c r="W106" s="517"/>
      <c r="X106" s="517"/>
      <c r="Y106" s="517"/>
      <c r="Z106" s="517"/>
      <c r="AA106" s="517"/>
      <c r="AB106" s="517"/>
      <c r="AC106" s="517"/>
      <c r="AD106" s="517"/>
      <c r="AE106" s="517"/>
      <c r="AF106" s="517"/>
      <c r="AG106" s="517"/>
      <c r="AH106" s="517"/>
      <c r="AI106" s="517"/>
      <c r="AJ106" s="517"/>
      <c r="AK106" s="517"/>
      <c r="AL106" s="517"/>
      <c r="AM106" s="517"/>
      <c r="AN106" s="517"/>
      <c r="AO106" s="517"/>
      <c r="AP106" s="517"/>
      <c r="AQ106" s="517"/>
    </row>
    <row r="107" spans="1:43" x14ac:dyDescent="0.3">
      <c r="A107" s="517"/>
      <c r="B107" s="517"/>
      <c r="C107" s="517"/>
      <c r="D107" s="517"/>
      <c r="E107" s="517"/>
      <c r="F107" s="517"/>
      <c r="G107" s="517"/>
      <c r="H107" s="517"/>
      <c r="I107" s="517"/>
      <c r="J107" s="517"/>
      <c r="K107" s="517"/>
      <c r="L107" s="517"/>
      <c r="M107" s="517"/>
      <c r="N107" s="517"/>
      <c r="O107" s="517"/>
      <c r="P107" s="517"/>
      <c r="Q107" s="517"/>
      <c r="R107" s="517"/>
      <c r="S107" s="517"/>
      <c r="T107" s="517"/>
      <c r="U107" s="517"/>
      <c r="V107" s="517"/>
      <c r="W107" s="517"/>
      <c r="X107" s="517"/>
      <c r="Y107" s="517"/>
      <c r="Z107" s="517"/>
      <c r="AA107" s="517"/>
      <c r="AB107" s="517"/>
      <c r="AC107" s="517"/>
      <c r="AD107" s="517"/>
      <c r="AE107" s="517"/>
      <c r="AF107" s="517"/>
      <c r="AG107" s="517"/>
      <c r="AH107" s="517"/>
      <c r="AI107" s="517"/>
      <c r="AJ107" s="517"/>
      <c r="AK107" s="517"/>
      <c r="AL107" s="517"/>
      <c r="AM107" s="517"/>
      <c r="AN107" s="517"/>
      <c r="AO107" s="517"/>
      <c r="AP107" s="517"/>
      <c r="AQ107" s="517"/>
    </row>
    <row r="108" spans="1:43" x14ac:dyDescent="0.3">
      <c r="A108" s="517"/>
      <c r="B108" s="517"/>
      <c r="C108" s="517"/>
      <c r="D108" s="517"/>
      <c r="E108" s="517"/>
      <c r="F108" s="517"/>
      <c r="G108" s="517"/>
      <c r="H108" s="517"/>
      <c r="I108" s="517"/>
      <c r="J108" s="517"/>
      <c r="K108" s="517"/>
      <c r="L108" s="517"/>
      <c r="M108" s="517"/>
      <c r="N108" s="517"/>
      <c r="O108" s="517"/>
      <c r="P108" s="517"/>
      <c r="Q108" s="517"/>
      <c r="R108" s="517"/>
      <c r="S108" s="517"/>
      <c r="T108" s="517"/>
      <c r="U108" s="517"/>
      <c r="V108" s="517"/>
      <c r="W108" s="517"/>
      <c r="X108" s="517"/>
      <c r="Y108" s="517"/>
      <c r="Z108" s="517"/>
      <c r="AA108" s="517"/>
      <c r="AB108" s="517"/>
      <c r="AC108" s="517"/>
      <c r="AD108" s="517"/>
      <c r="AE108" s="517"/>
      <c r="AF108" s="517"/>
      <c r="AG108" s="517"/>
      <c r="AH108" s="517"/>
      <c r="AI108" s="517"/>
      <c r="AJ108" s="517"/>
      <c r="AK108" s="517"/>
      <c r="AL108" s="517"/>
      <c r="AM108" s="517"/>
      <c r="AN108" s="517"/>
      <c r="AO108" s="517"/>
      <c r="AP108" s="517"/>
      <c r="AQ108" s="517"/>
    </row>
    <row r="109" spans="1:43" x14ac:dyDescent="0.3">
      <c r="A109" s="517"/>
      <c r="B109" s="517"/>
      <c r="C109" s="517"/>
      <c r="D109" s="517"/>
      <c r="E109" s="517"/>
      <c r="F109" s="517"/>
      <c r="G109" s="517"/>
      <c r="H109" s="517"/>
      <c r="I109" s="517"/>
      <c r="J109" s="517"/>
      <c r="K109" s="517"/>
      <c r="L109" s="517"/>
      <c r="M109" s="517"/>
      <c r="N109" s="517"/>
      <c r="O109" s="517"/>
      <c r="P109" s="517"/>
      <c r="Q109" s="517"/>
      <c r="R109" s="517"/>
      <c r="S109" s="517"/>
      <c r="T109" s="517"/>
      <c r="U109" s="517"/>
      <c r="V109" s="517"/>
      <c r="W109" s="517"/>
      <c r="X109" s="517"/>
      <c r="Y109" s="517"/>
      <c r="Z109" s="517"/>
      <c r="AA109" s="517"/>
      <c r="AB109" s="517"/>
      <c r="AC109" s="517"/>
      <c r="AD109" s="517"/>
      <c r="AE109" s="517"/>
      <c r="AF109" s="517"/>
      <c r="AG109" s="517"/>
      <c r="AH109" s="517"/>
      <c r="AI109" s="517"/>
      <c r="AJ109" s="517"/>
      <c r="AK109" s="517"/>
      <c r="AL109" s="517"/>
      <c r="AM109" s="517"/>
      <c r="AN109" s="517"/>
      <c r="AO109" s="517"/>
      <c r="AP109" s="517"/>
      <c r="AQ109" s="517"/>
    </row>
    <row r="110" spans="1:43" x14ac:dyDescent="0.3">
      <c r="A110" s="517"/>
      <c r="B110" s="517"/>
      <c r="C110" s="517"/>
      <c r="D110" s="517"/>
      <c r="E110" s="517"/>
      <c r="F110" s="517"/>
      <c r="G110" s="517"/>
      <c r="H110" s="517"/>
      <c r="I110" s="517"/>
      <c r="J110" s="517"/>
      <c r="K110" s="517"/>
      <c r="L110" s="517"/>
      <c r="M110" s="517"/>
      <c r="N110" s="517"/>
      <c r="O110" s="517"/>
      <c r="P110" s="517"/>
      <c r="Q110" s="517"/>
      <c r="R110" s="517"/>
      <c r="S110" s="517"/>
      <c r="T110" s="517"/>
      <c r="U110" s="517"/>
      <c r="V110" s="517"/>
      <c r="W110" s="517"/>
      <c r="X110" s="517"/>
      <c r="Y110" s="517"/>
      <c r="Z110" s="517"/>
      <c r="AA110" s="517"/>
      <c r="AB110" s="517"/>
      <c r="AC110" s="517"/>
      <c r="AD110" s="517"/>
      <c r="AE110" s="517"/>
      <c r="AF110" s="517"/>
      <c r="AG110" s="517"/>
      <c r="AH110" s="517"/>
      <c r="AI110" s="517"/>
      <c r="AJ110" s="517"/>
      <c r="AK110" s="517"/>
      <c r="AL110" s="517"/>
      <c r="AM110" s="517"/>
      <c r="AN110" s="517"/>
      <c r="AO110" s="517"/>
      <c r="AP110" s="517"/>
      <c r="AQ110" s="517"/>
    </row>
    <row r="111" spans="1:43" x14ac:dyDescent="0.3">
      <c r="A111" s="517"/>
      <c r="B111" s="517"/>
      <c r="C111" s="517"/>
      <c r="D111" s="517"/>
      <c r="E111" s="517"/>
      <c r="F111" s="517"/>
      <c r="G111" s="517"/>
      <c r="H111" s="517"/>
      <c r="I111" s="517"/>
      <c r="J111" s="517"/>
      <c r="K111" s="517"/>
      <c r="L111" s="517"/>
      <c r="M111" s="517"/>
      <c r="N111" s="517"/>
      <c r="O111" s="517"/>
      <c r="P111" s="517"/>
      <c r="Q111" s="517"/>
      <c r="R111" s="517"/>
      <c r="S111" s="517"/>
      <c r="T111" s="517"/>
      <c r="U111" s="517"/>
      <c r="V111" s="517"/>
      <c r="W111" s="517"/>
      <c r="X111" s="517"/>
      <c r="Y111" s="517"/>
      <c r="Z111" s="517"/>
      <c r="AA111" s="517"/>
      <c r="AB111" s="517"/>
      <c r="AC111" s="517"/>
      <c r="AD111" s="517"/>
      <c r="AE111" s="517"/>
      <c r="AF111" s="517"/>
      <c r="AG111" s="517"/>
      <c r="AH111" s="517"/>
      <c r="AI111" s="517"/>
      <c r="AJ111" s="517"/>
      <c r="AK111" s="517"/>
      <c r="AL111" s="517"/>
      <c r="AM111" s="517"/>
      <c r="AN111" s="517"/>
      <c r="AO111" s="517"/>
      <c r="AP111" s="517"/>
      <c r="AQ111" s="517"/>
    </row>
    <row r="112" spans="1:43" x14ac:dyDescent="0.3">
      <c r="A112" s="517"/>
      <c r="B112" s="517"/>
      <c r="C112" s="517"/>
      <c r="D112" s="517"/>
      <c r="E112" s="517"/>
      <c r="F112" s="517"/>
      <c r="G112" s="517"/>
      <c r="H112" s="517"/>
      <c r="I112" s="517"/>
      <c r="J112" s="517"/>
      <c r="K112" s="517"/>
      <c r="L112" s="517"/>
      <c r="M112" s="517"/>
      <c r="N112" s="517"/>
      <c r="O112" s="517"/>
      <c r="P112" s="517"/>
      <c r="Q112" s="517"/>
      <c r="R112" s="517"/>
      <c r="S112" s="517"/>
      <c r="T112" s="517"/>
      <c r="U112" s="517"/>
      <c r="V112" s="517"/>
      <c r="W112" s="517"/>
      <c r="X112" s="517"/>
      <c r="Y112" s="517"/>
      <c r="Z112" s="517"/>
      <c r="AA112" s="517"/>
      <c r="AB112" s="517"/>
      <c r="AC112" s="517"/>
      <c r="AD112" s="517"/>
      <c r="AE112" s="517"/>
      <c r="AF112" s="517"/>
      <c r="AG112" s="517"/>
      <c r="AH112" s="517"/>
      <c r="AI112" s="517"/>
      <c r="AJ112" s="517"/>
      <c r="AK112" s="517"/>
      <c r="AL112" s="517"/>
      <c r="AM112" s="517"/>
      <c r="AN112" s="517"/>
      <c r="AO112" s="517"/>
      <c r="AP112" s="517"/>
      <c r="AQ112" s="517"/>
    </row>
    <row r="113" spans="1:43" x14ac:dyDescent="0.3">
      <c r="A113" s="517"/>
      <c r="B113" s="517"/>
      <c r="C113" s="517"/>
      <c r="D113" s="517"/>
      <c r="E113" s="517"/>
      <c r="F113" s="517"/>
      <c r="G113" s="517"/>
      <c r="H113" s="517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17"/>
      <c r="X113" s="517"/>
      <c r="Y113" s="517"/>
      <c r="Z113" s="517"/>
      <c r="AA113" s="517"/>
      <c r="AB113" s="517"/>
      <c r="AC113" s="517"/>
      <c r="AD113" s="517"/>
      <c r="AE113" s="517"/>
      <c r="AF113" s="517"/>
      <c r="AG113" s="517"/>
      <c r="AH113" s="517"/>
      <c r="AI113" s="517"/>
      <c r="AJ113" s="517"/>
      <c r="AK113" s="517"/>
      <c r="AL113" s="517"/>
      <c r="AM113" s="517"/>
      <c r="AN113" s="517"/>
      <c r="AO113" s="517"/>
      <c r="AP113" s="517"/>
      <c r="AQ113" s="517"/>
    </row>
  </sheetData>
  <sheetProtection password="96E3" sheet="1" objects="1" scenarios="1"/>
  <mergeCells count="43">
    <mergeCell ref="B1:H1"/>
    <mergeCell ref="B32:S32"/>
    <mergeCell ref="B33:S33"/>
    <mergeCell ref="B34:S34"/>
    <mergeCell ref="C26:G26"/>
    <mergeCell ref="C27:G27"/>
    <mergeCell ref="B30:S30"/>
    <mergeCell ref="B31:S31"/>
    <mergeCell ref="B29:S29"/>
    <mergeCell ref="B28:S28"/>
    <mergeCell ref="H26:M26"/>
    <mergeCell ref="N26:S26"/>
    <mergeCell ref="H27:M27"/>
    <mergeCell ref="N27:S27"/>
    <mergeCell ref="H22:M22"/>
    <mergeCell ref="N22:S22"/>
    <mergeCell ref="C25:G25"/>
    <mergeCell ref="H25:M25"/>
    <mergeCell ref="N25:S25"/>
    <mergeCell ref="C23:G23"/>
    <mergeCell ref="H23:M23"/>
    <mergeCell ref="N23:S23"/>
    <mergeCell ref="C24:G24"/>
    <mergeCell ref="H24:M24"/>
    <mergeCell ref="N24:S24"/>
    <mergeCell ref="B20:S20"/>
    <mergeCell ref="B21:S21"/>
    <mergeCell ref="C6:G6"/>
    <mergeCell ref="B13:S13"/>
    <mergeCell ref="B18:N18"/>
    <mergeCell ref="N7:S7"/>
    <mergeCell ref="N8:S8"/>
    <mergeCell ref="N6:S6"/>
    <mergeCell ref="H7:M7"/>
    <mergeCell ref="H8:M8"/>
    <mergeCell ref="B15:N15"/>
    <mergeCell ref="C8:G8"/>
    <mergeCell ref="C7:G7"/>
    <mergeCell ref="B2:S2"/>
    <mergeCell ref="N5:S5"/>
    <mergeCell ref="H5:M5"/>
    <mergeCell ref="H6:M6"/>
    <mergeCell ref="B3:S3"/>
  </mergeCells>
  <hyperlinks>
    <hyperlink ref="B1:F1" location="'Hlavní strana'!A1" display="zpět na hlavní stranu" xr:uid="{00000000-0004-0000-0400-000000000000}"/>
  </hyperlinks>
  <pageMargins left="0.7" right="0.7" top="0.78740157499999996" bottom="0.78740157499999996" header="0.3" footer="0.3"/>
  <pageSetup paperSize="11" scale="1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XFC272"/>
  <sheetViews>
    <sheetView zoomScale="85" zoomScaleNormal="85" workbookViewId="0">
      <selection activeCell="C3" sqref="C3:G3"/>
    </sheetView>
  </sheetViews>
  <sheetFormatPr defaultColWidth="9.109375" defaultRowHeight="15" zeroHeight="1" x14ac:dyDescent="0.35"/>
  <cols>
    <col min="1" max="1" width="2.44140625" style="35" customWidth="1"/>
    <col min="2" max="2" width="13.44140625" style="267" customWidth="1"/>
    <col min="3" max="3" width="9.44140625" style="267" customWidth="1"/>
    <col min="4" max="4" width="0.109375" style="267" customWidth="1"/>
    <col min="5" max="5" width="10.44140625" style="267" hidden="1" customWidth="1"/>
    <col min="6" max="6" width="11.88671875" style="267" hidden="1" customWidth="1"/>
    <col min="7" max="7" width="16.6640625" style="332" customWidth="1"/>
    <col min="8" max="8" width="4.33203125" style="267" customWidth="1"/>
    <col min="9" max="9" width="67.33203125" style="267" customWidth="1"/>
    <col min="10" max="10" width="16.109375" style="332" customWidth="1"/>
    <col min="11" max="11" width="5.109375" style="267" customWidth="1"/>
    <col min="12" max="12" width="39.44140625" style="267" customWidth="1"/>
    <col min="13" max="13" width="19" style="332" customWidth="1"/>
    <col min="14" max="14" width="4.6640625" style="267" customWidth="1"/>
    <col min="15" max="15" width="19.44140625" style="332" customWidth="1"/>
    <col min="16" max="16" width="0.33203125" style="503" customWidth="1"/>
    <col min="17" max="17" width="33.44140625" style="267" hidden="1" customWidth="1"/>
    <col min="18" max="18" width="26.109375" style="267" hidden="1" customWidth="1"/>
    <col min="19" max="19" width="25.88671875" style="267" hidden="1" customWidth="1"/>
    <col min="20" max="20" width="13.5546875" style="264" hidden="1" customWidth="1"/>
    <col min="21" max="21" width="19" style="264" hidden="1" customWidth="1"/>
    <col min="22" max="22" width="23.88671875" style="264" hidden="1" customWidth="1"/>
    <col min="23" max="23" width="11" style="264" hidden="1" customWidth="1"/>
    <col min="24" max="24" width="13" style="264" hidden="1" customWidth="1"/>
    <col min="25" max="25" width="23.88671875" style="264" hidden="1" customWidth="1"/>
    <col min="26" max="26" width="19.6640625" style="264" hidden="1" customWidth="1"/>
    <col min="27" max="27" width="12.88671875" style="264" hidden="1" customWidth="1"/>
    <col min="28" max="28" width="15.88671875" style="264" hidden="1" customWidth="1"/>
    <col min="29" max="29" width="6.33203125" style="264" hidden="1" customWidth="1"/>
    <col min="30" max="30" width="0.5546875" style="264" customWidth="1"/>
    <col min="31" max="31" width="18.109375" style="264" customWidth="1"/>
    <col min="32" max="32" width="10.33203125" style="264" customWidth="1"/>
    <col min="33" max="33" width="19.5546875" style="264" customWidth="1"/>
    <col min="34" max="34" width="14.33203125" style="264" customWidth="1"/>
    <col min="35" max="35" width="24.44140625" style="264" customWidth="1"/>
    <col min="36" max="36" width="11.5546875" style="264" customWidth="1"/>
    <col min="37" max="37" width="10.44140625" style="264" customWidth="1"/>
    <col min="38" max="38" width="7.5546875" style="264" customWidth="1"/>
    <col min="39" max="39" width="12.109375" style="264" customWidth="1"/>
    <col min="40" max="40" width="18" style="264" customWidth="1"/>
    <col min="41" max="41" width="11.5546875" style="264" customWidth="1"/>
    <col min="42" max="42" width="5.109375" style="264" customWidth="1"/>
    <col min="43" max="43" width="15" style="264" customWidth="1"/>
    <col min="44" max="44" width="8.44140625" style="264" customWidth="1"/>
    <col min="45" max="45" width="22.33203125" style="264" customWidth="1"/>
    <col min="46" max="46" width="4.109375" style="264" customWidth="1"/>
    <col min="47" max="47" width="19.6640625" style="264" customWidth="1"/>
    <col min="48" max="51" width="10" style="264" customWidth="1"/>
    <col min="52" max="52" width="8.109375" style="264" customWidth="1"/>
    <col min="53" max="53" width="8.6640625" style="264" customWidth="1"/>
    <col min="54" max="54" width="23.44140625" style="264" customWidth="1"/>
    <col min="55" max="55" width="13.44140625" style="264" customWidth="1"/>
    <col min="56" max="56" width="6.44140625" style="264" customWidth="1"/>
    <col min="57" max="57" width="15.5546875" style="264" customWidth="1"/>
    <col min="58" max="58" width="27.88671875" style="264" customWidth="1"/>
    <col min="59" max="59" width="14.5546875" style="264" customWidth="1"/>
    <col min="60" max="60" width="5" style="264" customWidth="1"/>
    <col min="61" max="61" width="2.88671875" style="264" customWidth="1"/>
    <col min="62" max="6359" width="9.109375" style="267" customWidth="1"/>
    <col min="6360" max="6360" width="0.6640625" style="267" customWidth="1"/>
    <col min="6361" max="6374" width="9.109375" style="267" hidden="1" customWidth="1"/>
    <col min="6375" max="15948" width="9.109375" style="267" customWidth="1"/>
    <col min="15949" max="15976" width="9.109375" style="267" hidden="1" customWidth="1"/>
    <col min="15977" max="16000" width="9.109375" style="267" customWidth="1"/>
    <col min="16001" max="16001" width="0.6640625" style="267" customWidth="1"/>
    <col min="16002" max="16026" width="9.109375" style="267" hidden="1" customWidth="1"/>
    <col min="16027" max="16027" width="3.109375" style="267" hidden="1" customWidth="1"/>
    <col min="16028" max="16055" width="9.109375" style="267" hidden="1" customWidth="1"/>
    <col min="16056" max="16056" width="0.109375" style="267" customWidth="1"/>
    <col min="16057" max="16061" width="9.109375" style="267" hidden="1" customWidth="1"/>
    <col min="16062" max="16062" width="8.109375" style="267" hidden="1" customWidth="1"/>
    <col min="16063" max="16089" width="9.109375" style="267" hidden="1" customWidth="1"/>
    <col min="16090" max="16090" width="2.88671875" style="267" hidden="1" customWidth="1"/>
    <col min="16091" max="16380" width="9.109375" style="267" hidden="1" customWidth="1"/>
    <col min="16381" max="16381" width="1.44140625" style="267" hidden="1" customWidth="1"/>
    <col min="16382" max="16382" width="8.5546875" style="267" hidden="1" customWidth="1"/>
    <col min="16383" max="16383" width="5.88671875" style="267" hidden="1" customWidth="1"/>
    <col min="16384" max="16384" width="12.5546875" style="267" hidden="1" customWidth="1"/>
  </cols>
  <sheetData>
    <row r="1" spans="1:61" s="264" customFormat="1" ht="15.6" thickBot="1" x14ac:dyDescent="0.4">
      <c r="A1" s="35"/>
      <c r="B1" s="833" t="s">
        <v>28</v>
      </c>
      <c r="C1" s="834"/>
      <c r="D1" s="834"/>
      <c r="E1" s="834"/>
      <c r="F1" s="834"/>
      <c r="G1" s="834"/>
      <c r="H1" s="835"/>
      <c r="J1" s="265"/>
      <c r="M1" s="265"/>
      <c r="O1" s="265"/>
      <c r="P1" s="503"/>
    </row>
    <row r="2" spans="1:61" ht="34.5" customHeight="1" x14ac:dyDescent="0.4">
      <c r="B2" s="108"/>
      <c r="C2" s="106"/>
      <c r="D2" s="106"/>
      <c r="E2" s="106"/>
      <c r="F2" s="106"/>
      <c r="G2" s="107"/>
      <c r="H2" s="107"/>
      <c r="I2" s="874" t="s">
        <v>210</v>
      </c>
      <c r="J2" s="875"/>
      <c r="K2" s="875"/>
      <c r="L2" s="875"/>
      <c r="M2" s="875"/>
      <c r="N2" s="875"/>
      <c r="O2" s="876"/>
      <c r="P2" s="504"/>
      <c r="Q2" s="266"/>
      <c r="R2" s="266"/>
      <c r="S2" s="266"/>
    </row>
    <row r="3" spans="1:61" ht="92.25" customHeight="1" x14ac:dyDescent="0.4">
      <c r="B3" s="161"/>
      <c r="C3" s="174"/>
      <c r="D3" s="174"/>
      <c r="E3" s="174"/>
      <c r="F3" s="174"/>
      <c r="G3" s="174" t="s">
        <v>124</v>
      </c>
      <c r="H3" s="175"/>
      <c r="I3" s="877"/>
      <c r="J3" s="877"/>
      <c r="K3" s="877"/>
      <c r="L3" s="877"/>
      <c r="M3" s="877"/>
      <c r="N3" s="877"/>
      <c r="O3" s="878"/>
      <c r="P3" s="504"/>
      <c r="Q3" s="266"/>
      <c r="R3" s="266"/>
      <c r="S3" s="266"/>
    </row>
    <row r="4" spans="1:61" ht="19.5" customHeight="1" x14ac:dyDescent="0.35">
      <c r="B4" s="161"/>
      <c r="C4" s="174"/>
      <c r="D4" s="174"/>
      <c r="E4" s="174"/>
      <c r="F4" s="174"/>
      <c r="G4" s="174"/>
      <c r="H4" s="174"/>
      <c r="I4" s="884" t="s">
        <v>154</v>
      </c>
      <c r="J4" s="884"/>
      <c r="K4" s="884"/>
      <c r="L4" s="884"/>
      <c r="M4" s="884"/>
      <c r="N4" s="884"/>
      <c r="O4" s="885"/>
      <c r="P4" s="505"/>
      <c r="Q4" s="266"/>
      <c r="R4" s="266"/>
      <c r="S4" s="266"/>
    </row>
    <row r="5" spans="1:61" ht="54" customHeight="1" x14ac:dyDescent="0.35">
      <c r="B5" s="239"/>
      <c r="C5" s="500"/>
      <c r="D5" s="500"/>
      <c r="E5" s="500"/>
      <c r="F5" s="500"/>
      <c r="G5" s="500"/>
      <c r="H5" s="500"/>
      <c r="I5" s="879" t="s">
        <v>218</v>
      </c>
      <c r="J5" s="879"/>
      <c r="K5" s="879"/>
      <c r="L5" s="879"/>
      <c r="M5" s="879"/>
      <c r="N5" s="879"/>
      <c r="O5" s="880"/>
      <c r="P5" s="506"/>
      <c r="Q5" s="266"/>
      <c r="R5" s="266"/>
      <c r="S5" s="266"/>
    </row>
    <row r="6" spans="1:61" ht="55.5" customHeight="1" thickBot="1" x14ac:dyDescent="0.4">
      <c r="B6" s="881" t="s">
        <v>224</v>
      </c>
      <c r="C6" s="882"/>
      <c r="D6" s="882"/>
      <c r="E6" s="882"/>
      <c r="F6" s="882"/>
      <c r="G6" s="882"/>
      <c r="H6" s="882"/>
      <c r="I6" s="882"/>
      <c r="J6" s="882"/>
      <c r="K6" s="882"/>
      <c r="L6" s="882"/>
      <c r="M6" s="882"/>
      <c r="N6" s="882"/>
      <c r="O6" s="883"/>
      <c r="P6" s="506"/>
      <c r="Q6" s="266"/>
      <c r="R6" s="266"/>
      <c r="S6" s="266"/>
    </row>
    <row r="7" spans="1:61" s="23" customFormat="1" ht="27" customHeight="1" thickBot="1" x14ac:dyDescent="0.35">
      <c r="B7" s="111" t="s">
        <v>122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1"/>
      <c r="O7" s="163">
        <f>O23</f>
        <v>0</v>
      </c>
      <c r="P7" s="507"/>
      <c r="Q7" s="178"/>
      <c r="R7" s="178"/>
      <c r="S7" s="178"/>
    </row>
    <row r="8" spans="1:61" s="23" customFormat="1" ht="27" customHeight="1" thickBot="1" x14ac:dyDescent="0.35">
      <c r="B8" s="113" t="s">
        <v>233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60"/>
      <c r="O8" s="116">
        <f>O37</f>
        <v>0</v>
      </c>
      <c r="P8" s="507"/>
      <c r="Q8" s="178"/>
      <c r="R8" s="178"/>
      <c r="S8" s="178"/>
    </row>
    <row r="9" spans="1:61" s="23" customFormat="1" ht="27" customHeight="1" thickBot="1" x14ac:dyDescent="0.35">
      <c r="B9" s="240" t="s">
        <v>234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2"/>
      <c r="O9" s="243">
        <f>O23+O37</f>
        <v>0</v>
      </c>
      <c r="P9" s="507"/>
      <c r="Q9" s="178"/>
      <c r="R9" s="178"/>
      <c r="S9" s="178"/>
    </row>
    <row r="10" spans="1:61" ht="15" customHeight="1" x14ac:dyDescent="0.35">
      <c r="A10" s="36"/>
      <c r="B10" s="870" t="s">
        <v>121</v>
      </c>
      <c r="C10" s="871"/>
      <c r="D10" s="268"/>
      <c r="E10" s="864" t="s">
        <v>126</v>
      </c>
      <c r="F10" s="865"/>
      <c r="G10" s="866"/>
      <c r="H10" s="853" t="s">
        <v>127</v>
      </c>
      <c r="I10" s="854"/>
      <c r="J10" s="854"/>
      <c r="K10" s="854"/>
      <c r="L10" s="854"/>
      <c r="M10" s="855"/>
      <c r="N10" s="860" t="s">
        <v>130</v>
      </c>
      <c r="O10" s="861"/>
      <c r="P10" s="508"/>
      <c r="Q10" s="269"/>
      <c r="R10" s="269"/>
      <c r="S10" s="270"/>
    </row>
    <row r="11" spans="1:61" ht="15.6" thickBot="1" x14ac:dyDescent="0.4">
      <c r="A11" s="36"/>
      <c r="B11" s="872"/>
      <c r="C11" s="873"/>
      <c r="D11" s="271"/>
      <c r="E11" s="867"/>
      <c r="F11" s="868"/>
      <c r="G11" s="869"/>
      <c r="H11" s="856" t="s">
        <v>128</v>
      </c>
      <c r="I11" s="857"/>
      <c r="J11" s="858"/>
      <c r="K11" s="856" t="s">
        <v>129</v>
      </c>
      <c r="L11" s="857"/>
      <c r="M11" s="859"/>
      <c r="N11" s="862"/>
      <c r="O11" s="863"/>
      <c r="P11" s="508"/>
      <c r="Q11" s="269"/>
      <c r="R11" s="269"/>
      <c r="S11" s="270"/>
    </row>
    <row r="12" spans="1:61" s="282" customFormat="1" ht="28.5" customHeight="1" thickBot="1" x14ac:dyDescent="0.35">
      <c r="A12" s="110"/>
      <c r="B12" s="272" t="s">
        <v>111</v>
      </c>
      <c r="C12" s="333" t="s">
        <v>131</v>
      </c>
      <c r="D12" s="272">
        <f>IF(C12="ANO",1,0)</f>
        <v>0</v>
      </c>
      <c r="E12" s="273">
        <v>5456</v>
      </c>
      <c r="F12" s="274">
        <v>9065</v>
      </c>
      <c r="G12" s="275">
        <f>IF(C12="ANO",(E12+F12),0)</f>
        <v>0</v>
      </c>
      <c r="H12" s="276"/>
      <c r="I12" s="336" t="s">
        <v>123</v>
      </c>
      <c r="J12" s="278">
        <f>VLOOKUP(I12,$R$12:$S$16,2,0)</f>
        <v>0</v>
      </c>
      <c r="K12" s="277"/>
      <c r="L12" s="339" t="s">
        <v>123</v>
      </c>
      <c r="M12" s="278">
        <f t="shared" ref="M12:M21" si="0">VLOOKUP(L12,$R$17:$S$21,2,0)</f>
        <v>0</v>
      </c>
      <c r="N12" s="277"/>
      <c r="O12" s="278">
        <f t="shared" ref="O12:O21" si="1">G12+J12+M12</f>
        <v>0</v>
      </c>
      <c r="P12" s="509"/>
      <c r="Q12" s="279" t="s">
        <v>105</v>
      </c>
      <c r="R12" s="279" t="s">
        <v>123</v>
      </c>
      <c r="S12" s="280">
        <v>0</v>
      </c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</row>
    <row r="13" spans="1:61" s="282" customFormat="1" ht="28.5" customHeight="1" thickBot="1" x14ac:dyDescent="0.35">
      <c r="A13" s="110"/>
      <c r="B13" s="283" t="s">
        <v>112</v>
      </c>
      <c r="C13" s="334" t="s">
        <v>131</v>
      </c>
      <c r="D13" s="283">
        <f>IF(C13="ANO",1,0)</f>
        <v>0</v>
      </c>
      <c r="E13" s="273">
        <v>5456</v>
      </c>
      <c r="F13" s="274">
        <v>9065</v>
      </c>
      <c r="G13" s="284">
        <f t="shared" ref="G13:G21" si="2">IF(C13="ANO",(E13+F13),0)</f>
        <v>0</v>
      </c>
      <c r="H13" s="285"/>
      <c r="I13" s="337" t="s">
        <v>123</v>
      </c>
      <c r="J13" s="286">
        <f t="shared" ref="J13:J21" si="3">VLOOKUP(I13,$R$12:$S$16,2,0)</f>
        <v>0</v>
      </c>
      <c r="K13" s="287"/>
      <c r="L13" s="337" t="s">
        <v>123</v>
      </c>
      <c r="M13" s="286">
        <f t="shared" si="0"/>
        <v>0</v>
      </c>
      <c r="N13" s="287"/>
      <c r="O13" s="286">
        <f t="shared" si="1"/>
        <v>0</v>
      </c>
      <c r="P13" s="509"/>
      <c r="Q13" s="279"/>
      <c r="R13" s="279" t="s">
        <v>280</v>
      </c>
      <c r="S13" s="484">
        <v>15851</v>
      </c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</row>
    <row r="14" spans="1:61" s="282" customFormat="1" ht="28.5" customHeight="1" thickBot="1" x14ac:dyDescent="0.35">
      <c r="A14" s="110"/>
      <c r="B14" s="283" t="s">
        <v>113</v>
      </c>
      <c r="C14" s="334" t="s">
        <v>131</v>
      </c>
      <c r="D14" s="283">
        <f t="shared" ref="D14:D21" si="4">IF(C14="ANO",1,0)</f>
        <v>0</v>
      </c>
      <c r="E14" s="273">
        <v>5456</v>
      </c>
      <c r="F14" s="274">
        <v>9065</v>
      </c>
      <c r="G14" s="284">
        <f>IF(C14="ANO",(E14+F14),0)</f>
        <v>0</v>
      </c>
      <c r="H14" s="285"/>
      <c r="I14" s="337" t="s">
        <v>123</v>
      </c>
      <c r="J14" s="286">
        <f t="shared" si="3"/>
        <v>0</v>
      </c>
      <c r="K14" s="287"/>
      <c r="L14" s="337" t="s">
        <v>123</v>
      </c>
      <c r="M14" s="286">
        <f t="shared" si="0"/>
        <v>0</v>
      </c>
      <c r="N14" s="287"/>
      <c r="O14" s="286">
        <f t="shared" si="1"/>
        <v>0</v>
      </c>
      <c r="P14" s="509"/>
      <c r="Q14" s="279"/>
      <c r="R14" s="289" t="s">
        <v>281</v>
      </c>
      <c r="S14" s="484">
        <v>14090</v>
      </c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</row>
    <row r="15" spans="1:61" s="282" customFormat="1" ht="28.5" customHeight="1" thickBot="1" x14ac:dyDescent="0.35">
      <c r="A15" s="71"/>
      <c r="B15" s="283" t="s">
        <v>114</v>
      </c>
      <c r="C15" s="334" t="s">
        <v>131</v>
      </c>
      <c r="D15" s="283">
        <f t="shared" si="4"/>
        <v>0</v>
      </c>
      <c r="E15" s="273">
        <v>5456</v>
      </c>
      <c r="F15" s="274">
        <v>9065</v>
      </c>
      <c r="G15" s="284">
        <f t="shared" si="2"/>
        <v>0</v>
      </c>
      <c r="H15" s="285"/>
      <c r="I15" s="337" t="s">
        <v>123</v>
      </c>
      <c r="J15" s="286">
        <f t="shared" si="3"/>
        <v>0</v>
      </c>
      <c r="K15" s="287"/>
      <c r="L15" s="337" t="s">
        <v>123</v>
      </c>
      <c r="M15" s="286">
        <f t="shared" si="0"/>
        <v>0</v>
      </c>
      <c r="N15" s="287"/>
      <c r="O15" s="286">
        <f t="shared" si="1"/>
        <v>0</v>
      </c>
      <c r="P15" s="509"/>
      <c r="Q15" s="279"/>
      <c r="R15" s="279" t="s">
        <v>282</v>
      </c>
      <c r="S15" s="484">
        <v>12328</v>
      </c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</row>
    <row r="16" spans="1:61" s="282" customFormat="1" ht="28.5" customHeight="1" thickBot="1" x14ac:dyDescent="0.35">
      <c r="A16" s="71"/>
      <c r="B16" s="283" t="s">
        <v>115</v>
      </c>
      <c r="C16" s="334" t="s">
        <v>131</v>
      </c>
      <c r="D16" s="283">
        <f t="shared" si="4"/>
        <v>0</v>
      </c>
      <c r="E16" s="273">
        <v>5456</v>
      </c>
      <c r="F16" s="274">
        <v>9065</v>
      </c>
      <c r="G16" s="284">
        <f t="shared" si="2"/>
        <v>0</v>
      </c>
      <c r="H16" s="285"/>
      <c r="I16" s="337" t="s">
        <v>123</v>
      </c>
      <c r="J16" s="286">
        <f t="shared" si="3"/>
        <v>0</v>
      </c>
      <c r="K16" s="287"/>
      <c r="L16" s="337" t="s">
        <v>123</v>
      </c>
      <c r="M16" s="286">
        <f t="shared" si="0"/>
        <v>0</v>
      </c>
      <c r="N16" s="287"/>
      <c r="O16" s="286">
        <f t="shared" si="1"/>
        <v>0</v>
      </c>
      <c r="P16" s="509"/>
      <c r="Q16" s="279"/>
      <c r="R16" s="279"/>
      <c r="S16" s="484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</row>
    <row r="17" spans="1:61" s="282" customFormat="1" ht="28.5" customHeight="1" thickBot="1" x14ac:dyDescent="0.35">
      <c r="A17" s="71"/>
      <c r="B17" s="283" t="s">
        <v>116</v>
      </c>
      <c r="C17" s="334" t="s">
        <v>131</v>
      </c>
      <c r="D17" s="283">
        <f t="shared" si="4"/>
        <v>0</v>
      </c>
      <c r="E17" s="273">
        <v>5456</v>
      </c>
      <c r="F17" s="274">
        <v>9065</v>
      </c>
      <c r="G17" s="284">
        <f t="shared" si="2"/>
        <v>0</v>
      </c>
      <c r="H17" s="285"/>
      <c r="I17" s="337" t="s">
        <v>123</v>
      </c>
      <c r="J17" s="286">
        <f t="shared" si="3"/>
        <v>0</v>
      </c>
      <c r="K17" s="287"/>
      <c r="L17" s="337" t="s">
        <v>123</v>
      </c>
      <c r="M17" s="286">
        <f t="shared" si="0"/>
        <v>0</v>
      </c>
      <c r="N17" s="287"/>
      <c r="O17" s="286">
        <f t="shared" si="1"/>
        <v>0</v>
      </c>
      <c r="P17" s="509"/>
      <c r="Q17" s="279" t="s">
        <v>106</v>
      </c>
      <c r="R17" s="279" t="s">
        <v>123</v>
      </c>
      <c r="S17" s="485">
        <v>0</v>
      </c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</row>
    <row r="18" spans="1:61" s="282" customFormat="1" ht="28.5" customHeight="1" thickBot="1" x14ac:dyDescent="0.35">
      <c r="A18" s="71"/>
      <c r="B18" s="283" t="s">
        <v>117</v>
      </c>
      <c r="C18" s="334" t="s">
        <v>131</v>
      </c>
      <c r="D18" s="283">
        <f t="shared" si="4"/>
        <v>0</v>
      </c>
      <c r="E18" s="273">
        <v>5456</v>
      </c>
      <c r="F18" s="274">
        <v>9065</v>
      </c>
      <c r="G18" s="284">
        <f t="shared" si="2"/>
        <v>0</v>
      </c>
      <c r="H18" s="285"/>
      <c r="I18" s="337" t="s">
        <v>123</v>
      </c>
      <c r="J18" s="286">
        <f t="shared" si="3"/>
        <v>0</v>
      </c>
      <c r="K18" s="287"/>
      <c r="L18" s="337" t="s">
        <v>123</v>
      </c>
      <c r="M18" s="286">
        <f t="shared" si="0"/>
        <v>0</v>
      </c>
      <c r="N18" s="287"/>
      <c r="O18" s="286">
        <f t="shared" si="1"/>
        <v>0</v>
      </c>
      <c r="P18" s="509"/>
      <c r="Q18" s="279"/>
      <c r="R18" s="279" t="s">
        <v>107</v>
      </c>
      <c r="S18" s="484">
        <v>518</v>
      </c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</row>
    <row r="19" spans="1:61" s="282" customFormat="1" ht="28.5" customHeight="1" thickBot="1" x14ac:dyDescent="0.35">
      <c r="A19" s="71"/>
      <c r="B19" s="283" t="s">
        <v>118</v>
      </c>
      <c r="C19" s="334" t="s">
        <v>131</v>
      </c>
      <c r="D19" s="283">
        <f t="shared" si="4"/>
        <v>0</v>
      </c>
      <c r="E19" s="273">
        <v>5456</v>
      </c>
      <c r="F19" s="274">
        <v>9065</v>
      </c>
      <c r="G19" s="284">
        <f t="shared" si="2"/>
        <v>0</v>
      </c>
      <c r="H19" s="285"/>
      <c r="I19" s="337" t="s">
        <v>123</v>
      </c>
      <c r="J19" s="286">
        <f t="shared" si="3"/>
        <v>0</v>
      </c>
      <c r="K19" s="287"/>
      <c r="L19" s="337" t="s">
        <v>123</v>
      </c>
      <c r="M19" s="286">
        <f t="shared" si="0"/>
        <v>0</v>
      </c>
      <c r="N19" s="287"/>
      <c r="O19" s="286">
        <f t="shared" si="1"/>
        <v>0</v>
      </c>
      <c r="P19" s="509"/>
      <c r="Q19" s="279"/>
      <c r="R19" s="279" t="s">
        <v>110</v>
      </c>
      <c r="S19" s="484">
        <v>4662</v>
      </c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</row>
    <row r="20" spans="1:61" s="282" customFormat="1" ht="28.5" customHeight="1" thickBot="1" x14ac:dyDescent="0.35">
      <c r="A20" s="71"/>
      <c r="B20" s="283" t="s">
        <v>119</v>
      </c>
      <c r="C20" s="334" t="s">
        <v>131</v>
      </c>
      <c r="D20" s="283">
        <f t="shared" si="4"/>
        <v>0</v>
      </c>
      <c r="E20" s="273">
        <v>5456</v>
      </c>
      <c r="F20" s="274">
        <v>9065</v>
      </c>
      <c r="G20" s="284">
        <f t="shared" si="2"/>
        <v>0</v>
      </c>
      <c r="H20" s="285"/>
      <c r="I20" s="337" t="s">
        <v>123</v>
      </c>
      <c r="J20" s="286">
        <f t="shared" si="3"/>
        <v>0</v>
      </c>
      <c r="K20" s="287"/>
      <c r="L20" s="337" t="s">
        <v>123</v>
      </c>
      <c r="M20" s="286">
        <f t="shared" si="0"/>
        <v>0</v>
      </c>
      <c r="N20" s="287"/>
      <c r="O20" s="286">
        <f t="shared" si="1"/>
        <v>0</v>
      </c>
      <c r="P20" s="509"/>
      <c r="Q20" s="279"/>
      <c r="R20" s="290" t="s">
        <v>109</v>
      </c>
      <c r="S20" s="484">
        <v>7123</v>
      </c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</row>
    <row r="21" spans="1:61" s="282" customFormat="1" ht="27" customHeight="1" thickBot="1" x14ac:dyDescent="0.35">
      <c r="A21" s="71"/>
      <c r="B21" s="291" t="s">
        <v>120</v>
      </c>
      <c r="C21" s="335" t="s">
        <v>131</v>
      </c>
      <c r="D21" s="291">
        <f t="shared" si="4"/>
        <v>0</v>
      </c>
      <c r="E21" s="273">
        <v>5456</v>
      </c>
      <c r="F21" s="274">
        <v>9065</v>
      </c>
      <c r="G21" s="292">
        <f t="shared" si="2"/>
        <v>0</v>
      </c>
      <c r="H21" s="293"/>
      <c r="I21" s="338" t="s">
        <v>123</v>
      </c>
      <c r="J21" s="294">
        <f t="shared" si="3"/>
        <v>0</v>
      </c>
      <c r="K21" s="295"/>
      <c r="L21" s="338" t="s">
        <v>123</v>
      </c>
      <c r="M21" s="294">
        <f t="shared" si="0"/>
        <v>0</v>
      </c>
      <c r="N21" s="295"/>
      <c r="O21" s="294">
        <f t="shared" si="1"/>
        <v>0</v>
      </c>
      <c r="P21" s="509"/>
      <c r="Q21" s="279"/>
      <c r="R21" s="279" t="s">
        <v>108</v>
      </c>
      <c r="S21" s="484">
        <v>9324</v>
      </c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</row>
    <row r="22" spans="1:61" s="282" customFormat="1" ht="27" hidden="1" customHeight="1" thickBot="1" x14ac:dyDescent="0.35">
      <c r="A22" s="71"/>
      <c r="B22" s="296"/>
      <c r="C22" s="293"/>
      <c r="D22" s="293">
        <f>SUM(D12:D21)</f>
        <v>0</v>
      </c>
      <c r="E22" s="293"/>
      <c r="F22" s="293"/>
      <c r="G22" s="297"/>
      <c r="H22" s="293"/>
      <c r="I22" s="293"/>
      <c r="J22" s="297"/>
      <c r="K22" s="293"/>
      <c r="L22" s="293"/>
      <c r="M22" s="297"/>
      <c r="N22" s="293"/>
      <c r="O22" s="298"/>
      <c r="P22" s="509"/>
      <c r="Q22" s="279"/>
      <c r="R22" s="279"/>
      <c r="S22" s="288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</row>
    <row r="23" spans="1:61" s="23" customFormat="1" ht="27" customHeight="1" thickBot="1" x14ac:dyDescent="0.35">
      <c r="B23" s="111" t="s">
        <v>122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59"/>
      <c r="O23" s="115">
        <f>O12+O13+O14+O15+O16+O17+O18+O19+O20+O21</f>
        <v>0</v>
      </c>
      <c r="P23" s="507"/>
      <c r="Q23" s="176"/>
      <c r="R23" s="176"/>
      <c r="S23" s="177"/>
    </row>
    <row r="24" spans="1:61" s="303" customFormat="1" ht="15" customHeight="1" x14ac:dyDescent="0.3">
      <c r="A24" s="46"/>
      <c r="B24" s="886" t="s">
        <v>121</v>
      </c>
      <c r="C24" s="887"/>
      <c r="D24" s="299"/>
      <c r="E24" s="847" t="s">
        <v>126</v>
      </c>
      <c r="F24" s="848"/>
      <c r="G24" s="849"/>
      <c r="H24" s="836" t="s">
        <v>127</v>
      </c>
      <c r="I24" s="837"/>
      <c r="J24" s="837"/>
      <c r="K24" s="837"/>
      <c r="L24" s="837"/>
      <c r="M24" s="838"/>
      <c r="N24" s="839" t="s">
        <v>130</v>
      </c>
      <c r="O24" s="840"/>
      <c r="P24" s="510"/>
      <c r="Q24" s="300"/>
      <c r="R24" s="300"/>
      <c r="S24" s="301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</row>
    <row r="25" spans="1:61" s="303" customFormat="1" ht="15.6" thickBot="1" x14ac:dyDescent="0.35">
      <c r="A25" s="46"/>
      <c r="B25" s="888"/>
      <c r="C25" s="889"/>
      <c r="D25" s="304"/>
      <c r="E25" s="850"/>
      <c r="F25" s="851"/>
      <c r="G25" s="852"/>
      <c r="H25" s="843" t="s">
        <v>128</v>
      </c>
      <c r="I25" s="844"/>
      <c r="J25" s="845"/>
      <c r="K25" s="843" t="s">
        <v>129</v>
      </c>
      <c r="L25" s="844"/>
      <c r="M25" s="846"/>
      <c r="N25" s="841"/>
      <c r="O25" s="842"/>
      <c r="P25" s="510"/>
      <c r="Q25" s="300"/>
      <c r="R25" s="300"/>
      <c r="S25" s="301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</row>
    <row r="26" spans="1:61" s="282" customFormat="1" ht="28.5" customHeight="1" thickBot="1" x14ac:dyDescent="0.35">
      <c r="A26" s="71"/>
      <c r="B26" s="305" t="s">
        <v>111</v>
      </c>
      <c r="C26" s="340" t="s">
        <v>131</v>
      </c>
      <c r="D26" s="305">
        <f>IF(C26="ANO",1,0)</f>
        <v>0</v>
      </c>
      <c r="E26" s="273">
        <v>5456</v>
      </c>
      <c r="F26" s="306">
        <v>9065</v>
      </c>
      <c r="G26" s="307">
        <f>IF(C26="ANO",(E26+F26),0)</f>
        <v>0</v>
      </c>
      <c r="H26" s="308"/>
      <c r="I26" s="343" t="s">
        <v>123</v>
      </c>
      <c r="J26" s="307">
        <f t="shared" ref="J26:J35" si="5">VLOOKUP(I26,$R$12:$S$16,2,0)</f>
        <v>0</v>
      </c>
      <c r="K26" s="308"/>
      <c r="L26" s="343" t="s">
        <v>123</v>
      </c>
      <c r="M26" s="307">
        <f t="shared" ref="M26:M35" si="6">VLOOKUP(L26,$R$17:$S$21,2,0)</f>
        <v>0</v>
      </c>
      <c r="N26" s="308"/>
      <c r="O26" s="307">
        <f t="shared" ref="O26:O35" si="7">G26+J26+M26</f>
        <v>0</v>
      </c>
      <c r="P26" s="509"/>
      <c r="Q26" s="279"/>
      <c r="R26" s="279"/>
      <c r="S26" s="309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</row>
    <row r="27" spans="1:61" s="282" customFormat="1" ht="28.5" customHeight="1" thickBot="1" x14ac:dyDescent="0.35">
      <c r="A27" s="71"/>
      <c r="B27" s="310" t="s">
        <v>112</v>
      </c>
      <c r="C27" s="341" t="s">
        <v>131</v>
      </c>
      <c r="D27" s="310">
        <f>IF(C27="ANO",1,0)</f>
        <v>0</v>
      </c>
      <c r="E27" s="273">
        <v>5456</v>
      </c>
      <c r="F27" s="306">
        <v>9065</v>
      </c>
      <c r="G27" s="311">
        <f>IF(C27="ANO",(E27+F27),0)</f>
        <v>0</v>
      </c>
      <c r="H27" s="312"/>
      <c r="I27" s="344" t="s">
        <v>123</v>
      </c>
      <c r="J27" s="313">
        <f t="shared" si="5"/>
        <v>0</v>
      </c>
      <c r="K27" s="312"/>
      <c r="L27" s="344" t="s">
        <v>123</v>
      </c>
      <c r="M27" s="313">
        <f t="shared" si="6"/>
        <v>0</v>
      </c>
      <c r="N27" s="312"/>
      <c r="O27" s="313">
        <f t="shared" si="7"/>
        <v>0</v>
      </c>
      <c r="P27" s="509"/>
      <c r="Q27" s="279"/>
      <c r="R27" s="279"/>
      <c r="S27" s="280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</row>
    <row r="28" spans="1:61" s="282" customFormat="1" ht="28.5" customHeight="1" thickBot="1" x14ac:dyDescent="0.35">
      <c r="A28" s="71"/>
      <c r="B28" s="310" t="s">
        <v>113</v>
      </c>
      <c r="C28" s="341" t="s">
        <v>131</v>
      </c>
      <c r="D28" s="310">
        <f t="shared" ref="D28:D35" si="8">IF(C28="ANO",1,0)</f>
        <v>0</v>
      </c>
      <c r="E28" s="273">
        <v>5456</v>
      </c>
      <c r="F28" s="306">
        <v>9065</v>
      </c>
      <c r="G28" s="311">
        <f t="shared" ref="G28:G35" si="9">IF(C28="ANO",(E28+F28),0)</f>
        <v>0</v>
      </c>
      <c r="H28" s="312"/>
      <c r="I28" s="344" t="s">
        <v>123</v>
      </c>
      <c r="J28" s="313">
        <f t="shared" si="5"/>
        <v>0</v>
      </c>
      <c r="K28" s="312"/>
      <c r="L28" s="344" t="s">
        <v>123</v>
      </c>
      <c r="M28" s="313">
        <f t="shared" si="6"/>
        <v>0</v>
      </c>
      <c r="N28" s="312"/>
      <c r="O28" s="313">
        <f t="shared" si="7"/>
        <v>0</v>
      </c>
      <c r="P28" s="509"/>
      <c r="Q28" s="279"/>
      <c r="R28" s="279"/>
      <c r="S28" s="280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281"/>
      <c r="BC28" s="281"/>
      <c r="BD28" s="281"/>
      <c r="BE28" s="281"/>
      <c r="BF28" s="281"/>
      <c r="BG28" s="281"/>
      <c r="BH28" s="281"/>
      <c r="BI28" s="281"/>
    </row>
    <row r="29" spans="1:61" s="282" customFormat="1" ht="28.5" customHeight="1" thickBot="1" x14ac:dyDescent="0.35">
      <c r="A29" s="71"/>
      <c r="B29" s="310" t="s">
        <v>114</v>
      </c>
      <c r="C29" s="341" t="s">
        <v>131</v>
      </c>
      <c r="D29" s="310">
        <f t="shared" si="8"/>
        <v>0</v>
      </c>
      <c r="E29" s="273">
        <v>5456</v>
      </c>
      <c r="F29" s="306">
        <v>9065</v>
      </c>
      <c r="G29" s="311">
        <f t="shared" si="9"/>
        <v>0</v>
      </c>
      <c r="H29" s="312"/>
      <c r="I29" s="344" t="s">
        <v>123</v>
      </c>
      <c r="J29" s="313">
        <f t="shared" si="5"/>
        <v>0</v>
      </c>
      <c r="K29" s="312"/>
      <c r="L29" s="344" t="s">
        <v>123</v>
      </c>
      <c r="M29" s="313">
        <f t="shared" si="6"/>
        <v>0</v>
      </c>
      <c r="N29" s="312"/>
      <c r="O29" s="313">
        <f t="shared" si="7"/>
        <v>0</v>
      </c>
      <c r="P29" s="509"/>
      <c r="Q29" s="279"/>
      <c r="R29" s="279"/>
      <c r="S29" s="280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</row>
    <row r="30" spans="1:61" s="282" customFormat="1" ht="28.5" customHeight="1" thickBot="1" x14ac:dyDescent="0.35">
      <c r="A30" s="71"/>
      <c r="B30" s="310" t="s">
        <v>115</v>
      </c>
      <c r="C30" s="341" t="s">
        <v>131</v>
      </c>
      <c r="D30" s="310">
        <f t="shared" si="8"/>
        <v>0</v>
      </c>
      <c r="E30" s="273">
        <v>5456</v>
      </c>
      <c r="F30" s="306">
        <v>9065</v>
      </c>
      <c r="G30" s="311">
        <f t="shared" si="9"/>
        <v>0</v>
      </c>
      <c r="H30" s="312"/>
      <c r="I30" s="344" t="s">
        <v>123</v>
      </c>
      <c r="J30" s="313">
        <f t="shared" si="5"/>
        <v>0</v>
      </c>
      <c r="K30" s="312"/>
      <c r="L30" s="344" t="s">
        <v>123</v>
      </c>
      <c r="M30" s="313">
        <f t="shared" si="6"/>
        <v>0</v>
      </c>
      <c r="N30" s="312"/>
      <c r="O30" s="313">
        <f t="shared" si="7"/>
        <v>0</v>
      </c>
      <c r="P30" s="509"/>
      <c r="Q30" s="279"/>
      <c r="R30" s="279"/>
      <c r="S30" s="280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1"/>
      <c r="BC30" s="281"/>
      <c r="BD30" s="281"/>
      <c r="BE30" s="281"/>
      <c r="BF30" s="281"/>
      <c r="BG30" s="281"/>
      <c r="BH30" s="281"/>
      <c r="BI30" s="281"/>
    </row>
    <row r="31" spans="1:61" s="282" customFormat="1" ht="28.5" customHeight="1" thickBot="1" x14ac:dyDescent="0.35">
      <c r="A31" s="71"/>
      <c r="B31" s="310" t="s">
        <v>116</v>
      </c>
      <c r="C31" s="341" t="s">
        <v>131</v>
      </c>
      <c r="D31" s="310">
        <f t="shared" si="8"/>
        <v>0</v>
      </c>
      <c r="E31" s="273">
        <v>5456</v>
      </c>
      <c r="F31" s="306">
        <v>9065</v>
      </c>
      <c r="G31" s="311">
        <f t="shared" si="9"/>
        <v>0</v>
      </c>
      <c r="H31" s="312"/>
      <c r="I31" s="344" t="s">
        <v>123</v>
      </c>
      <c r="J31" s="313">
        <f t="shared" si="5"/>
        <v>0</v>
      </c>
      <c r="K31" s="312"/>
      <c r="L31" s="344" t="s">
        <v>123</v>
      </c>
      <c r="M31" s="313">
        <f t="shared" si="6"/>
        <v>0</v>
      </c>
      <c r="N31" s="312"/>
      <c r="O31" s="313">
        <f t="shared" si="7"/>
        <v>0</v>
      </c>
      <c r="P31" s="509"/>
      <c r="Q31" s="279"/>
      <c r="R31" s="279"/>
      <c r="S31" s="280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</row>
    <row r="32" spans="1:61" s="282" customFormat="1" ht="28.5" customHeight="1" thickBot="1" x14ac:dyDescent="0.35">
      <c r="A32" s="71"/>
      <c r="B32" s="310" t="s">
        <v>117</v>
      </c>
      <c r="C32" s="341" t="s">
        <v>131</v>
      </c>
      <c r="D32" s="310">
        <f t="shared" si="8"/>
        <v>0</v>
      </c>
      <c r="E32" s="273">
        <v>5456</v>
      </c>
      <c r="F32" s="306">
        <v>9065</v>
      </c>
      <c r="G32" s="311">
        <f t="shared" si="9"/>
        <v>0</v>
      </c>
      <c r="H32" s="312"/>
      <c r="I32" s="344" t="s">
        <v>123</v>
      </c>
      <c r="J32" s="313">
        <f t="shared" si="5"/>
        <v>0</v>
      </c>
      <c r="K32" s="312"/>
      <c r="L32" s="344" t="s">
        <v>123</v>
      </c>
      <c r="M32" s="313">
        <f t="shared" si="6"/>
        <v>0</v>
      </c>
      <c r="N32" s="312"/>
      <c r="O32" s="313">
        <f t="shared" si="7"/>
        <v>0</v>
      </c>
      <c r="P32" s="509"/>
      <c r="Q32" s="279"/>
      <c r="R32" s="279"/>
      <c r="S32" s="280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</row>
    <row r="33" spans="1:61" s="282" customFormat="1" ht="28.5" customHeight="1" thickBot="1" x14ac:dyDescent="0.35">
      <c r="A33" s="71"/>
      <c r="B33" s="310" t="s">
        <v>118</v>
      </c>
      <c r="C33" s="341" t="s">
        <v>131</v>
      </c>
      <c r="D33" s="310">
        <f t="shared" si="8"/>
        <v>0</v>
      </c>
      <c r="E33" s="273">
        <v>5456</v>
      </c>
      <c r="F33" s="306">
        <v>9065</v>
      </c>
      <c r="G33" s="311">
        <f t="shared" si="9"/>
        <v>0</v>
      </c>
      <c r="H33" s="312"/>
      <c r="I33" s="344" t="s">
        <v>123</v>
      </c>
      <c r="J33" s="313">
        <f t="shared" si="5"/>
        <v>0</v>
      </c>
      <c r="K33" s="312"/>
      <c r="L33" s="344" t="s">
        <v>123</v>
      </c>
      <c r="M33" s="313">
        <f t="shared" si="6"/>
        <v>0</v>
      </c>
      <c r="N33" s="312"/>
      <c r="O33" s="313">
        <f t="shared" si="7"/>
        <v>0</v>
      </c>
      <c r="P33" s="509"/>
      <c r="Q33" s="279"/>
      <c r="R33" s="279"/>
      <c r="S33" s="280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/>
      <c r="BE33" s="281"/>
      <c r="BF33" s="281"/>
      <c r="BG33" s="281"/>
      <c r="BH33" s="281"/>
      <c r="BI33" s="281"/>
    </row>
    <row r="34" spans="1:61" s="282" customFormat="1" ht="28.5" customHeight="1" thickBot="1" x14ac:dyDescent="0.35">
      <c r="A34" s="71"/>
      <c r="B34" s="310" t="s">
        <v>119</v>
      </c>
      <c r="C34" s="341" t="s">
        <v>131</v>
      </c>
      <c r="D34" s="310">
        <f t="shared" si="8"/>
        <v>0</v>
      </c>
      <c r="E34" s="273">
        <v>5456</v>
      </c>
      <c r="F34" s="306">
        <v>9065</v>
      </c>
      <c r="G34" s="311">
        <f t="shared" si="9"/>
        <v>0</v>
      </c>
      <c r="H34" s="312"/>
      <c r="I34" s="344" t="s">
        <v>123</v>
      </c>
      <c r="J34" s="313">
        <f t="shared" si="5"/>
        <v>0</v>
      </c>
      <c r="K34" s="312"/>
      <c r="L34" s="344" t="s">
        <v>123</v>
      </c>
      <c r="M34" s="313">
        <f t="shared" si="6"/>
        <v>0</v>
      </c>
      <c r="N34" s="312"/>
      <c r="O34" s="313">
        <f t="shared" si="7"/>
        <v>0</v>
      </c>
      <c r="P34" s="509"/>
      <c r="Q34" s="279"/>
      <c r="R34" s="279"/>
      <c r="S34" s="280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</row>
    <row r="35" spans="1:61" s="282" customFormat="1" ht="26.25" customHeight="1" thickBot="1" x14ac:dyDescent="0.35">
      <c r="A35" s="71"/>
      <c r="B35" s="314" t="s">
        <v>120</v>
      </c>
      <c r="C35" s="342" t="s">
        <v>131</v>
      </c>
      <c r="D35" s="314">
        <f t="shared" si="8"/>
        <v>0</v>
      </c>
      <c r="E35" s="273">
        <v>5456</v>
      </c>
      <c r="F35" s="306">
        <v>9065</v>
      </c>
      <c r="G35" s="315">
        <f t="shared" si="9"/>
        <v>0</v>
      </c>
      <c r="H35" s="316"/>
      <c r="I35" s="345" t="s">
        <v>123</v>
      </c>
      <c r="J35" s="317">
        <f t="shared" si="5"/>
        <v>0</v>
      </c>
      <c r="K35" s="316"/>
      <c r="L35" s="345" t="s">
        <v>123</v>
      </c>
      <c r="M35" s="317">
        <f t="shared" si="6"/>
        <v>0</v>
      </c>
      <c r="N35" s="316"/>
      <c r="O35" s="317">
        <f t="shared" si="7"/>
        <v>0</v>
      </c>
      <c r="P35" s="509"/>
      <c r="Q35" s="279"/>
      <c r="R35" s="279"/>
      <c r="S35" s="280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81"/>
      <c r="BH35" s="281"/>
      <c r="BI35" s="281"/>
    </row>
    <row r="36" spans="1:61" s="325" customFormat="1" ht="27" hidden="1" customHeight="1" thickBot="1" x14ac:dyDescent="0.35">
      <c r="A36" s="71"/>
      <c r="B36" s="318"/>
      <c r="C36" s="319"/>
      <c r="D36" s="319">
        <f>SUM(D26:D35)</f>
        <v>0</v>
      </c>
      <c r="E36" s="319"/>
      <c r="F36" s="319"/>
      <c r="G36" s="320"/>
      <c r="H36" s="319"/>
      <c r="I36" s="319"/>
      <c r="J36" s="320"/>
      <c r="K36" s="319"/>
      <c r="L36" s="319"/>
      <c r="M36" s="320"/>
      <c r="N36" s="319"/>
      <c r="O36" s="321"/>
      <c r="P36" s="511"/>
      <c r="Q36" s="322"/>
      <c r="R36" s="322"/>
      <c r="S36" s="323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4"/>
      <c r="BI36" s="324"/>
    </row>
    <row r="37" spans="1:61" s="23" customFormat="1" ht="27" customHeight="1" thickBot="1" x14ac:dyDescent="0.35">
      <c r="B37" s="113" t="s">
        <v>125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60"/>
      <c r="O37" s="116">
        <f>O26+O27+O28+O29+O30+O31+O32+O33+O34+O35</f>
        <v>0</v>
      </c>
      <c r="P37" s="507"/>
      <c r="Q37" s="109"/>
      <c r="R37" s="109"/>
      <c r="S37" s="112"/>
    </row>
    <row r="38" spans="1:61" ht="25.5" customHeight="1" thickBot="1" x14ac:dyDescent="0.35">
      <c r="A38" s="23"/>
      <c r="B38" s="326" t="s">
        <v>223</v>
      </c>
      <c r="C38" s="327"/>
      <c r="D38" s="327"/>
      <c r="E38" s="327"/>
      <c r="F38" s="327"/>
      <c r="G38" s="328"/>
      <c r="H38" s="327"/>
      <c r="I38" s="328"/>
      <c r="J38" s="327"/>
      <c r="K38" s="327"/>
      <c r="L38" s="327"/>
      <c r="M38" s="327"/>
      <c r="N38" s="327"/>
      <c r="O38" s="329"/>
      <c r="P38" s="512"/>
      <c r="Q38" s="330"/>
      <c r="R38" s="330"/>
      <c r="S38" s="331"/>
    </row>
    <row r="39" spans="1:61" s="264" customFormat="1" x14ac:dyDescent="0.3">
      <c r="A39" s="23"/>
      <c r="G39" s="265"/>
      <c r="J39" s="265"/>
      <c r="M39" s="265"/>
      <c r="O39" s="265"/>
      <c r="P39" s="503"/>
    </row>
    <row r="40" spans="1:61" s="264" customFormat="1" hidden="1" x14ac:dyDescent="0.3">
      <c r="A40" s="23"/>
      <c r="G40" s="265"/>
      <c r="J40" s="265"/>
      <c r="M40" s="265"/>
      <c r="O40" s="265"/>
      <c r="P40" s="503"/>
    </row>
    <row r="41" spans="1:61" s="264" customFormat="1" hidden="1" x14ac:dyDescent="0.3">
      <c r="A41" s="23"/>
      <c r="G41" s="265"/>
      <c r="J41" s="265"/>
      <c r="M41" s="265"/>
      <c r="O41" s="265"/>
      <c r="P41" s="503"/>
    </row>
    <row r="42" spans="1:61" s="264" customFormat="1" hidden="1" x14ac:dyDescent="0.3">
      <c r="A42" s="23"/>
      <c r="G42" s="265"/>
      <c r="J42" s="265"/>
      <c r="M42" s="265"/>
      <c r="O42" s="265"/>
      <c r="P42" s="503"/>
    </row>
    <row r="43" spans="1:61" s="264" customFormat="1" hidden="1" x14ac:dyDescent="0.3">
      <c r="A43" s="23"/>
      <c r="G43" s="265"/>
      <c r="J43" s="265"/>
      <c r="M43" s="265"/>
      <c r="O43" s="265"/>
      <c r="P43" s="503"/>
    </row>
    <row r="44" spans="1:61" s="264" customFormat="1" hidden="1" x14ac:dyDescent="0.3">
      <c r="A44" s="23"/>
      <c r="G44" s="265"/>
      <c r="J44" s="265"/>
      <c r="M44" s="265"/>
      <c r="O44" s="265"/>
      <c r="P44" s="503"/>
    </row>
    <row r="45" spans="1:61" s="264" customFormat="1" hidden="1" x14ac:dyDescent="0.3">
      <c r="A45" s="23"/>
      <c r="G45" s="265"/>
      <c r="J45" s="265"/>
      <c r="M45" s="265"/>
      <c r="O45" s="265"/>
      <c r="P45" s="503"/>
    </row>
    <row r="46" spans="1:61" s="264" customFormat="1" hidden="1" x14ac:dyDescent="0.3">
      <c r="A46" s="23"/>
      <c r="G46" s="265"/>
      <c r="J46" s="265"/>
      <c r="M46" s="265"/>
      <c r="O46" s="265"/>
      <c r="P46" s="503"/>
    </row>
    <row r="47" spans="1:61" s="264" customFormat="1" hidden="1" x14ac:dyDescent="0.3">
      <c r="A47" s="23"/>
      <c r="G47" s="265"/>
      <c r="J47" s="265"/>
      <c r="M47" s="265"/>
      <c r="O47" s="265"/>
      <c r="P47" s="503"/>
    </row>
    <row r="48" spans="1:61" s="264" customFormat="1" hidden="1" x14ac:dyDescent="0.3">
      <c r="A48" s="23"/>
      <c r="G48" s="265"/>
      <c r="J48" s="265"/>
      <c r="M48" s="265"/>
      <c r="O48" s="265"/>
      <c r="P48" s="503"/>
    </row>
    <row r="49" spans="1:16" s="264" customFormat="1" hidden="1" x14ac:dyDescent="0.3">
      <c r="A49" s="23"/>
      <c r="G49" s="265"/>
      <c r="J49" s="265"/>
      <c r="M49" s="265"/>
      <c r="O49" s="265"/>
      <c r="P49" s="503"/>
    </row>
    <row r="50" spans="1:16" s="264" customFormat="1" hidden="1" x14ac:dyDescent="0.3">
      <c r="A50" s="23"/>
      <c r="G50" s="265"/>
      <c r="J50" s="265"/>
      <c r="M50" s="265"/>
      <c r="O50" s="265"/>
      <c r="P50" s="503"/>
    </row>
    <row r="51" spans="1:16" s="264" customFormat="1" hidden="1" x14ac:dyDescent="0.3">
      <c r="A51" s="23"/>
      <c r="G51" s="265"/>
      <c r="J51" s="265"/>
      <c r="M51" s="265"/>
      <c r="O51" s="265"/>
      <c r="P51" s="503"/>
    </row>
    <row r="52" spans="1:16" s="264" customFormat="1" hidden="1" x14ac:dyDescent="0.3">
      <c r="A52" s="23"/>
      <c r="G52" s="265"/>
      <c r="J52" s="265"/>
      <c r="M52" s="265"/>
      <c r="O52" s="265"/>
      <c r="P52" s="503"/>
    </row>
    <row r="53" spans="1:16" s="264" customFormat="1" hidden="1" x14ac:dyDescent="0.3">
      <c r="A53" s="23"/>
      <c r="G53" s="265"/>
      <c r="J53" s="265"/>
      <c r="M53" s="265"/>
      <c r="O53" s="265"/>
      <c r="P53" s="503"/>
    </row>
    <row r="54" spans="1:16" s="264" customFormat="1" hidden="1" x14ac:dyDescent="0.3">
      <c r="A54" s="23"/>
      <c r="G54" s="265"/>
      <c r="J54" s="265"/>
      <c r="M54" s="265"/>
      <c r="O54" s="265"/>
      <c r="P54" s="503"/>
    </row>
    <row r="55" spans="1:16" s="264" customFormat="1" hidden="1" x14ac:dyDescent="0.3">
      <c r="A55" s="23"/>
      <c r="G55" s="265"/>
      <c r="J55" s="265"/>
      <c r="M55" s="265"/>
      <c r="O55" s="265"/>
      <c r="P55" s="503"/>
    </row>
    <row r="56" spans="1:16" s="264" customFormat="1" hidden="1" x14ac:dyDescent="0.3">
      <c r="A56" s="23"/>
      <c r="G56" s="265"/>
      <c r="J56" s="265"/>
      <c r="M56" s="265"/>
      <c r="O56" s="265"/>
      <c r="P56" s="503"/>
    </row>
    <row r="57" spans="1:16" s="264" customFormat="1" hidden="1" x14ac:dyDescent="0.3">
      <c r="A57" s="23"/>
      <c r="G57" s="265"/>
      <c r="J57" s="265"/>
      <c r="M57" s="265"/>
      <c r="O57" s="265"/>
      <c r="P57" s="503"/>
    </row>
    <row r="58" spans="1:16" s="264" customFormat="1" hidden="1" x14ac:dyDescent="0.3">
      <c r="A58" s="23"/>
      <c r="G58" s="265"/>
      <c r="J58" s="265"/>
      <c r="M58" s="265"/>
      <c r="O58" s="265"/>
      <c r="P58" s="503"/>
    </row>
    <row r="59" spans="1:16" s="264" customFormat="1" hidden="1" x14ac:dyDescent="0.3">
      <c r="A59" s="23"/>
      <c r="G59" s="265"/>
      <c r="J59" s="265"/>
      <c r="M59" s="265"/>
      <c r="O59" s="265"/>
      <c r="P59" s="503"/>
    </row>
    <row r="60" spans="1:16" s="264" customFormat="1" hidden="1" x14ac:dyDescent="0.3">
      <c r="A60" s="23"/>
      <c r="G60" s="265"/>
      <c r="J60" s="265"/>
      <c r="M60" s="265"/>
      <c r="O60" s="265"/>
      <c r="P60" s="503"/>
    </row>
    <row r="61" spans="1:16" s="264" customFormat="1" hidden="1" x14ac:dyDescent="0.3">
      <c r="A61" s="23"/>
      <c r="G61" s="265"/>
      <c r="J61" s="265"/>
      <c r="M61" s="265"/>
      <c r="O61" s="265"/>
      <c r="P61" s="503"/>
    </row>
    <row r="62" spans="1:16" s="264" customFormat="1" hidden="1" x14ac:dyDescent="0.3">
      <c r="A62" s="23"/>
      <c r="G62" s="265"/>
      <c r="J62" s="265"/>
      <c r="M62" s="265"/>
      <c r="O62" s="265"/>
      <c r="P62" s="503"/>
    </row>
    <row r="63" spans="1:16" s="264" customFormat="1" hidden="1" x14ac:dyDescent="0.3">
      <c r="A63" s="23"/>
      <c r="G63" s="265"/>
      <c r="J63" s="265"/>
      <c r="M63" s="265"/>
      <c r="O63" s="265"/>
      <c r="P63" s="503"/>
    </row>
    <row r="64" spans="1:16" s="264" customFormat="1" hidden="1" x14ac:dyDescent="0.3">
      <c r="A64" s="23"/>
      <c r="G64" s="265"/>
      <c r="J64" s="265"/>
      <c r="M64" s="265"/>
      <c r="O64" s="265"/>
      <c r="P64" s="503"/>
    </row>
    <row r="65" spans="1:16" s="264" customFormat="1" hidden="1" x14ac:dyDescent="0.3">
      <c r="A65" s="23"/>
      <c r="G65" s="265"/>
      <c r="J65" s="265"/>
      <c r="M65" s="265"/>
      <c r="O65" s="265"/>
      <c r="P65" s="503"/>
    </row>
    <row r="66" spans="1:16" s="264" customFormat="1" hidden="1" x14ac:dyDescent="0.3">
      <c r="A66" s="23"/>
      <c r="G66" s="265"/>
      <c r="J66" s="265"/>
      <c r="M66" s="265"/>
      <c r="O66" s="265"/>
      <c r="P66" s="503"/>
    </row>
    <row r="67" spans="1:16" s="264" customFormat="1" hidden="1" x14ac:dyDescent="0.3">
      <c r="A67" s="23"/>
      <c r="G67" s="265"/>
      <c r="J67" s="265"/>
      <c r="M67" s="265"/>
      <c r="O67" s="265"/>
      <c r="P67" s="503"/>
    </row>
    <row r="68" spans="1:16" s="264" customFormat="1" hidden="1" x14ac:dyDescent="0.3">
      <c r="A68" s="23"/>
      <c r="G68" s="265"/>
      <c r="J68" s="265"/>
      <c r="M68" s="265"/>
      <c r="O68" s="265"/>
      <c r="P68" s="503"/>
    </row>
    <row r="69" spans="1:16" s="264" customFormat="1" hidden="1" x14ac:dyDescent="0.3">
      <c r="A69" s="23"/>
      <c r="G69" s="265"/>
      <c r="J69" s="265"/>
      <c r="M69" s="265"/>
      <c r="O69" s="265"/>
      <c r="P69" s="503"/>
    </row>
    <row r="70" spans="1:16" s="264" customFormat="1" hidden="1" x14ac:dyDescent="0.3">
      <c r="A70" s="23"/>
      <c r="G70" s="265"/>
      <c r="J70" s="265"/>
      <c r="M70" s="265"/>
      <c r="O70" s="265"/>
      <c r="P70" s="503"/>
    </row>
    <row r="71" spans="1:16" s="264" customFormat="1" hidden="1" x14ac:dyDescent="0.3">
      <c r="A71" s="23"/>
      <c r="G71" s="265"/>
      <c r="J71" s="265"/>
      <c r="M71" s="265"/>
      <c r="O71" s="265"/>
      <c r="P71" s="503"/>
    </row>
    <row r="72" spans="1:16" s="264" customFormat="1" hidden="1" x14ac:dyDescent="0.3">
      <c r="A72" s="23"/>
      <c r="G72" s="265"/>
      <c r="J72" s="265"/>
      <c r="M72" s="265"/>
      <c r="O72" s="265"/>
      <c r="P72" s="503"/>
    </row>
    <row r="73" spans="1:16" s="264" customFormat="1" hidden="1" x14ac:dyDescent="0.3">
      <c r="A73" s="23"/>
      <c r="G73" s="265"/>
      <c r="J73" s="265"/>
      <c r="M73" s="265"/>
      <c r="O73" s="265"/>
      <c r="P73" s="503"/>
    </row>
    <row r="74" spans="1:16" s="264" customFormat="1" hidden="1" x14ac:dyDescent="0.3">
      <c r="A74" s="23"/>
      <c r="G74" s="265"/>
      <c r="J74" s="265"/>
      <c r="M74" s="265"/>
      <c r="O74" s="265"/>
      <c r="P74" s="503"/>
    </row>
    <row r="75" spans="1:16" s="264" customFormat="1" hidden="1" x14ac:dyDescent="0.3">
      <c r="A75" s="23"/>
      <c r="G75" s="265"/>
      <c r="J75" s="265"/>
      <c r="M75" s="265"/>
      <c r="O75" s="265"/>
      <c r="P75" s="503"/>
    </row>
    <row r="76" spans="1:16" s="264" customFormat="1" hidden="1" x14ac:dyDescent="0.3">
      <c r="A76" s="23"/>
      <c r="G76" s="265"/>
      <c r="J76" s="265"/>
      <c r="M76" s="265"/>
      <c r="O76" s="265"/>
      <c r="P76" s="503"/>
    </row>
    <row r="77" spans="1:16" s="264" customFormat="1" hidden="1" x14ac:dyDescent="0.3">
      <c r="A77" s="23"/>
      <c r="G77" s="265"/>
      <c r="J77" s="265"/>
      <c r="M77" s="265"/>
      <c r="O77" s="265"/>
      <c r="P77" s="503"/>
    </row>
    <row r="78" spans="1:16" s="264" customFormat="1" hidden="1" x14ac:dyDescent="0.3">
      <c r="A78" s="23"/>
      <c r="G78" s="265"/>
      <c r="J78" s="265"/>
      <c r="M78" s="265"/>
      <c r="O78" s="265"/>
      <c r="P78" s="503"/>
    </row>
    <row r="79" spans="1:16" s="264" customFormat="1" hidden="1" x14ac:dyDescent="0.3">
      <c r="A79" s="23"/>
      <c r="G79" s="265"/>
      <c r="J79" s="265"/>
      <c r="M79" s="265"/>
      <c r="O79" s="265"/>
      <c r="P79" s="503"/>
    </row>
    <row r="80" spans="1:16" s="264" customFormat="1" hidden="1" x14ac:dyDescent="0.3">
      <c r="A80" s="23"/>
      <c r="G80" s="265"/>
      <c r="J80" s="265"/>
      <c r="M80" s="265"/>
      <c r="O80" s="265"/>
      <c r="P80" s="503"/>
    </row>
    <row r="81" spans="1:16" s="264" customFormat="1" hidden="1" x14ac:dyDescent="0.3">
      <c r="A81" s="23"/>
      <c r="G81" s="265"/>
      <c r="J81" s="265"/>
      <c r="M81" s="265"/>
      <c r="O81" s="265"/>
      <c r="P81" s="503"/>
    </row>
    <row r="82" spans="1:16" s="264" customFormat="1" hidden="1" x14ac:dyDescent="0.3">
      <c r="A82" s="23"/>
      <c r="G82" s="265"/>
      <c r="J82" s="265"/>
      <c r="M82" s="265"/>
      <c r="O82" s="265"/>
      <c r="P82" s="503"/>
    </row>
    <row r="83" spans="1:16" s="264" customFormat="1" hidden="1" x14ac:dyDescent="0.3">
      <c r="A83" s="23"/>
      <c r="G83" s="265"/>
      <c r="J83" s="265"/>
      <c r="M83" s="265"/>
      <c r="O83" s="265"/>
      <c r="P83" s="503"/>
    </row>
    <row r="84" spans="1:16" s="264" customFormat="1" hidden="1" x14ac:dyDescent="0.3">
      <c r="A84" s="23"/>
      <c r="G84" s="265"/>
      <c r="J84" s="265"/>
      <c r="M84" s="265"/>
      <c r="O84" s="265"/>
      <c r="P84" s="503"/>
    </row>
    <row r="85" spans="1:16" s="264" customFormat="1" hidden="1" x14ac:dyDescent="0.3">
      <c r="A85" s="23"/>
      <c r="G85" s="265"/>
      <c r="J85" s="265"/>
      <c r="M85" s="265"/>
      <c r="O85" s="265"/>
      <c r="P85" s="503"/>
    </row>
    <row r="86" spans="1:16" s="264" customFormat="1" hidden="1" x14ac:dyDescent="0.3">
      <c r="A86" s="23"/>
      <c r="G86" s="265"/>
      <c r="J86" s="265"/>
      <c r="M86" s="265"/>
      <c r="O86" s="265"/>
      <c r="P86" s="503"/>
    </row>
    <row r="87" spans="1:16" s="264" customFormat="1" hidden="1" x14ac:dyDescent="0.3">
      <c r="A87" s="23"/>
      <c r="G87" s="265"/>
      <c r="J87" s="265"/>
      <c r="M87" s="265"/>
      <c r="O87" s="265"/>
      <c r="P87" s="503"/>
    </row>
    <row r="88" spans="1:16" s="264" customFormat="1" hidden="1" x14ac:dyDescent="0.3">
      <c r="A88" s="23"/>
      <c r="G88" s="265"/>
      <c r="J88" s="265"/>
      <c r="M88" s="265"/>
      <c r="O88" s="265"/>
      <c r="P88" s="503"/>
    </row>
    <row r="89" spans="1:16" s="264" customFormat="1" hidden="1" x14ac:dyDescent="0.3">
      <c r="A89" s="23"/>
      <c r="G89" s="265"/>
      <c r="J89" s="265"/>
      <c r="M89" s="265"/>
      <c r="O89" s="265"/>
      <c r="P89" s="503"/>
    </row>
    <row r="90" spans="1:16" s="264" customFormat="1" hidden="1" x14ac:dyDescent="0.3">
      <c r="A90" s="23"/>
      <c r="G90" s="265"/>
      <c r="J90" s="265"/>
      <c r="M90" s="265"/>
      <c r="O90" s="265"/>
      <c r="P90" s="503"/>
    </row>
    <row r="91" spans="1:16" s="264" customFormat="1" hidden="1" x14ac:dyDescent="0.3">
      <c r="A91" s="23"/>
      <c r="G91" s="265"/>
      <c r="J91" s="265"/>
      <c r="M91" s="265"/>
      <c r="O91" s="265"/>
      <c r="P91" s="503"/>
    </row>
    <row r="92" spans="1:16" s="264" customFormat="1" hidden="1" x14ac:dyDescent="0.3">
      <c r="A92" s="23"/>
      <c r="G92" s="265"/>
      <c r="J92" s="265"/>
      <c r="M92" s="265"/>
      <c r="O92" s="265"/>
      <c r="P92" s="503"/>
    </row>
    <row r="93" spans="1:16" s="264" customFormat="1" hidden="1" x14ac:dyDescent="0.3">
      <c r="A93" s="23"/>
      <c r="G93" s="265"/>
      <c r="J93" s="265"/>
      <c r="M93" s="265"/>
      <c r="O93" s="265"/>
      <c r="P93" s="503"/>
    </row>
    <row r="94" spans="1:16" s="264" customFormat="1" hidden="1" x14ac:dyDescent="0.3">
      <c r="A94" s="23"/>
      <c r="G94" s="265"/>
      <c r="J94" s="265"/>
      <c r="M94" s="265"/>
      <c r="O94" s="265"/>
      <c r="P94" s="503"/>
    </row>
    <row r="95" spans="1:16" s="264" customFormat="1" hidden="1" x14ac:dyDescent="0.3">
      <c r="A95" s="23"/>
      <c r="G95" s="265"/>
      <c r="J95" s="265"/>
      <c r="M95" s="265"/>
      <c r="O95" s="265"/>
      <c r="P95" s="503"/>
    </row>
    <row r="96" spans="1:16" s="264" customFormat="1" hidden="1" x14ac:dyDescent="0.3">
      <c r="A96" s="23"/>
      <c r="G96" s="265"/>
      <c r="J96" s="265"/>
      <c r="M96" s="265"/>
      <c r="O96" s="265"/>
      <c r="P96" s="503"/>
    </row>
    <row r="97" spans="1:16" s="264" customFormat="1" hidden="1" x14ac:dyDescent="0.3">
      <c r="A97" s="23"/>
      <c r="G97" s="265"/>
      <c r="J97" s="265"/>
      <c r="M97" s="265"/>
      <c r="O97" s="265"/>
      <c r="P97" s="503"/>
    </row>
    <row r="98" spans="1:16" s="264" customFormat="1" hidden="1" x14ac:dyDescent="0.3">
      <c r="A98" s="23"/>
      <c r="G98" s="265"/>
      <c r="J98" s="265"/>
      <c r="M98" s="265"/>
      <c r="O98" s="265"/>
      <c r="P98" s="503"/>
    </row>
    <row r="99" spans="1:16" s="264" customFormat="1" hidden="1" x14ac:dyDescent="0.3">
      <c r="A99" s="23"/>
      <c r="G99" s="265"/>
      <c r="J99" s="265"/>
      <c r="M99" s="265"/>
      <c r="O99" s="265"/>
      <c r="P99" s="503"/>
    </row>
    <row r="100" spans="1:16" s="264" customFormat="1" hidden="1" x14ac:dyDescent="0.3">
      <c r="A100" s="23"/>
      <c r="G100" s="265"/>
      <c r="J100" s="265"/>
      <c r="M100" s="265"/>
      <c r="O100" s="265"/>
      <c r="P100" s="503"/>
    </row>
    <row r="101" spans="1:16" s="264" customFormat="1" hidden="1" x14ac:dyDescent="0.3">
      <c r="A101" s="23"/>
      <c r="G101" s="265"/>
      <c r="J101" s="265"/>
      <c r="M101" s="265"/>
      <c r="O101" s="265"/>
      <c r="P101" s="503"/>
    </row>
    <row r="102" spans="1:16" s="264" customFormat="1" hidden="1" x14ac:dyDescent="0.3">
      <c r="A102" s="23"/>
      <c r="G102" s="265"/>
      <c r="J102" s="265"/>
      <c r="M102" s="265"/>
      <c r="O102" s="265"/>
      <c r="P102" s="503"/>
    </row>
    <row r="103" spans="1:16" s="264" customFormat="1" hidden="1" x14ac:dyDescent="0.3">
      <c r="A103" s="23"/>
      <c r="G103" s="265"/>
      <c r="J103" s="265"/>
      <c r="M103" s="265"/>
      <c r="O103" s="265"/>
      <c r="P103" s="503"/>
    </row>
    <row r="104" spans="1:16" s="264" customFormat="1" hidden="1" x14ac:dyDescent="0.3">
      <c r="A104" s="23"/>
      <c r="G104" s="265"/>
      <c r="J104" s="265"/>
      <c r="M104" s="265"/>
      <c r="O104" s="265"/>
      <c r="P104" s="503"/>
    </row>
    <row r="105" spans="1:16" s="264" customFormat="1" hidden="1" x14ac:dyDescent="0.3">
      <c r="A105" s="23"/>
      <c r="G105" s="265"/>
      <c r="J105" s="265"/>
      <c r="M105" s="265"/>
      <c r="O105" s="265"/>
      <c r="P105" s="503"/>
    </row>
    <row r="106" spans="1:16" s="264" customFormat="1" hidden="1" x14ac:dyDescent="0.35">
      <c r="A106" s="35"/>
      <c r="G106" s="265"/>
      <c r="J106" s="265"/>
      <c r="M106" s="265"/>
      <c r="O106" s="265"/>
      <c r="P106" s="503"/>
    </row>
    <row r="107" spans="1:16" s="264" customFormat="1" hidden="1" x14ac:dyDescent="0.35">
      <c r="A107" s="36"/>
      <c r="G107" s="265"/>
      <c r="J107" s="265"/>
      <c r="M107" s="265"/>
      <c r="O107" s="265"/>
      <c r="P107" s="503"/>
    </row>
    <row r="108" spans="1:16" s="264" customFormat="1" hidden="1" x14ac:dyDescent="0.35">
      <c r="A108" s="36"/>
      <c r="G108" s="265"/>
      <c r="J108" s="265"/>
      <c r="M108" s="265"/>
      <c r="O108" s="265"/>
      <c r="P108" s="503"/>
    </row>
    <row r="109" spans="1:16" s="264" customFormat="1" hidden="1" x14ac:dyDescent="0.35">
      <c r="A109" s="36"/>
      <c r="G109" s="265"/>
      <c r="J109" s="265"/>
      <c r="M109" s="265"/>
      <c r="O109" s="265"/>
      <c r="P109" s="503"/>
    </row>
    <row r="110" spans="1:16" s="264" customFormat="1" hidden="1" x14ac:dyDescent="0.35">
      <c r="A110" s="36"/>
      <c r="G110" s="265"/>
      <c r="J110" s="265"/>
      <c r="M110" s="265"/>
      <c r="O110" s="265"/>
      <c r="P110" s="503"/>
    </row>
    <row r="111" spans="1:16" s="264" customFormat="1" hidden="1" x14ac:dyDescent="0.35">
      <c r="A111" s="36"/>
      <c r="G111" s="265"/>
      <c r="J111" s="265"/>
      <c r="M111" s="265"/>
      <c r="O111" s="265"/>
      <c r="P111" s="503"/>
    </row>
    <row r="112" spans="1:16" s="264" customFormat="1" hidden="1" x14ac:dyDescent="0.35">
      <c r="A112" s="35"/>
      <c r="G112" s="265"/>
      <c r="J112" s="265"/>
      <c r="M112" s="265"/>
      <c r="O112" s="265"/>
      <c r="P112" s="503"/>
    </row>
    <row r="113" spans="1:16" s="264" customFormat="1" hidden="1" x14ac:dyDescent="0.35">
      <c r="A113" s="35"/>
      <c r="G113" s="265"/>
      <c r="J113" s="265"/>
      <c r="M113" s="265"/>
      <c r="O113" s="265"/>
      <c r="P113" s="503"/>
    </row>
    <row r="114" spans="1:16" s="264" customFormat="1" hidden="1" x14ac:dyDescent="0.35">
      <c r="A114" s="35"/>
      <c r="G114" s="265"/>
      <c r="J114" s="265"/>
      <c r="M114" s="265"/>
      <c r="O114" s="265"/>
      <c r="P114" s="503"/>
    </row>
    <row r="115" spans="1:16" s="264" customFormat="1" hidden="1" x14ac:dyDescent="0.35">
      <c r="A115" s="35"/>
      <c r="G115" s="265"/>
      <c r="J115" s="265"/>
      <c r="M115" s="265"/>
      <c r="O115" s="265"/>
      <c r="P115" s="503"/>
    </row>
    <row r="116" spans="1:16" s="264" customFormat="1" hidden="1" x14ac:dyDescent="0.35">
      <c r="A116" s="35"/>
      <c r="G116" s="265"/>
      <c r="J116" s="265"/>
      <c r="M116" s="265"/>
      <c r="O116" s="265"/>
      <c r="P116" s="503"/>
    </row>
    <row r="117" spans="1:16" s="264" customFormat="1" hidden="1" x14ac:dyDescent="0.35">
      <c r="A117" s="35"/>
      <c r="G117" s="265"/>
      <c r="J117" s="265"/>
      <c r="M117" s="265"/>
      <c r="O117" s="265"/>
      <c r="P117" s="503"/>
    </row>
    <row r="118" spans="1:16" s="264" customFormat="1" hidden="1" x14ac:dyDescent="0.35">
      <c r="A118" s="35"/>
      <c r="G118" s="265"/>
      <c r="J118" s="265"/>
      <c r="M118" s="265"/>
      <c r="O118" s="265"/>
      <c r="P118" s="503"/>
    </row>
    <row r="119" spans="1:16" s="264" customFormat="1" hidden="1" x14ac:dyDescent="0.35">
      <c r="A119" s="35"/>
      <c r="G119" s="265"/>
      <c r="J119" s="265"/>
      <c r="M119" s="265"/>
      <c r="O119" s="265"/>
      <c r="P119" s="503"/>
    </row>
    <row r="120" spans="1:16" s="264" customFormat="1" hidden="1" x14ac:dyDescent="0.35">
      <c r="A120" s="35"/>
      <c r="G120" s="265"/>
      <c r="J120" s="265"/>
      <c r="M120" s="265"/>
      <c r="O120" s="265"/>
      <c r="P120" s="503"/>
    </row>
    <row r="121" spans="1:16" s="264" customFormat="1" hidden="1" x14ac:dyDescent="0.35">
      <c r="A121" s="35"/>
      <c r="G121" s="265"/>
      <c r="J121" s="265"/>
      <c r="M121" s="265"/>
      <c r="O121" s="265"/>
      <c r="P121" s="503"/>
    </row>
    <row r="122" spans="1:16" s="264" customFormat="1" hidden="1" x14ac:dyDescent="0.35">
      <c r="A122" s="35"/>
      <c r="G122" s="265"/>
      <c r="J122" s="265"/>
      <c r="M122" s="265"/>
      <c r="O122" s="265"/>
      <c r="P122" s="503"/>
    </row>
    <row r="123" spans="1:16" s="264" customFormat="1" hidden="1" x14ac:dyDescent="0.35">
      <c r="A123" s="35"/>
      <c r="G123" s="265"/>
      <c r="J123" s="265"/>
      <c r="M123" s="265"/>
      <c r="O123" s="265"/>
      <c r="P123" s="503"/>
    </row>
    <row r="124" spans="1:16" s="264" customFormat="1" hidden="1" x14ac:dyDescent="0.35">
      <c r="A124" s="35"/>
      <c r="G124" s="265"/>
      <c r="J124" s="265"/>
      <c r="M124" s="265"/>
      <c r="O124" s="265"/>
      <c r="P124" s="503"/>
    </row>
    <row r="125" spans="1:16" s="264" customFormat="1" hidden="1" x14ac:dyDescent="0.35">
      <c r="A125" s="35"/>
      <c r="G125" s="265"/>
      <c r="J125" s="265"/>
      <c r="M125" s="265"/>
      <c r="O125" s="265"/>
      <c r="P125" s="503"/>
    </row>
    <row r="126" spans="1:16" s="264" customFormat="1" hidden="1" x14ac:dyDescent="0.35">
      <c r="A126" s="35"/>
      <c r="G126" s="265"/>
      <c r="J126" s="265"/>
      <c r="M126" s="265"/>
      <c r="O126" s="265"/>
      <c r="P126" s="503"/>
    </row>
    <row r="127" spans="1:16" s="264" customFormat="1" hidden="1" x14ac:dyDescent="0.35">
      <c r="A127" s="35"/>
      <c r="G127" s="265"/>
      <c r="J127" s="265"/>
      <c r="M127" s="265"/>
      <c r="O127" s="265"/>
      <c r="P127" s="503"/>
    </row>
    <row r="128" spans="1:16" s="264" customFormat="1" hidden="1" x14ac:dyDescent="0.35">
      <c r="A128" s="35"/>
      <c r="G128" s="265"/>
      <c r="J128" s="265"/>
      <c r="M128" s="265"/>
      <c r="O128" s="265"/>
      <c r="P128" s="503"/>
    </row>
    <row r="129" spans="1:16" s="264" customFormat="1" hidden="1" x14ac:dyDescent="0.35">
      <c r="A129" s="35"/>
      <c r="G129" s="265"/>
      <c r="J129" s="265"/>
      <c r="M129" s="265"/>
      <c r="O129" s="265"/>
      <c r="P129" s="503"/>
    </row>
    <row r="130" spans="1:16" s="264" customFormat="1" hidden="1" x14ac:dyDescent="0.35">
      <c r="A130" s="35"/>
      <c r="G130" s="265"/>
      <c r="J130" s="265"/>
      <c r="M130" s="265"/>
      <c r="O130" s="265"/>
      <c r="P130" s="503"/>
    </row>
    <row r="131" spans="1:16" s="264" customFormat="1" hidden="1" x14ac:dyDescent="0.35">
      <c r="A131" s="35"/>
      <c r="G131" s="265"/>
      <c r="J131" s="265"/>
      <c r="M131" s="265"/>
      <c r="O131" s="265"/>
      <c r="P131" s="503"/>
    </row>
    <row r="132" spans="1:16" s="264" customFormat="1" hidden="1" x14ac:dyDescent="0.35">
      <c r="A132" s="35"/>
      <c r="G132" s="265"/>
      <c r="J132" s="265"/>
      <c r="M132" s="265"/>
      <c r="O132" s="265"/>
      <c r="P132" s="503"/>
    </row>
    <row r="133" spans="1:16" s="264" customFormat="1" hidden="1" x14ac:dyDescent="0.35">
      <c r="A133" s="35"/>
      <c r="G133" s="265"/>
      <c r="J133" s="265"/>
      <c r="M133" s="265"/>
      <c r="O133" s="265"/>
      <c r="P133" s="503"/>
    </row>
    <row r="134" spans="1:16" s="264" customFormat="1" hidden="1" x14ac:dyDescent="0.35">
      <c r="A134" s="35"/>
      <c r="G134" s="265"/>
      <c r="J134" s="265"/>
      <c r="M134" s="265"/>
      <c r="O134" s="265"/>
      <c r="P134" s="503"/>
    </row>
    <row r="135" spans="1:16" s="264" customFormat="1" hidden="1" x14ac:dyDescent="0.35">
      <c r="A135" s="35"/>
      <c r="G135" s="265"/>
      <c r="J135" s="265"/>
      <c r="M135" s="265"/>
      <c r="O135" s="265"/>
      <c r="P135" s="503"/>
    </row>
    <row r="136" spans="1:16" s="264" customFormat="1" hidden="1" x14ac:dyDescent="0.35">
      <c r="A136" s="35"/>
      <c r="G136" s="265"/>
      <c r="J136" s="265"/>
      <c r="M136" s="265"/>
      <c r="O136" s="265"/>
      <c r="P136" s="503"/>
    </row>
    <row r="137" spans="1:16" s="264" customFormat="1" hidden="1" x14ac:dyDescent="0.35">
      <c r="A137" s="35"/>
      <c r="G137" s="265"/>
      <c r="J137" s="265"/>
      <c r="M137" s="265"/>
      <c r="O137" s="265"/>
      <c r="P137" s="503"/>
    </row>
    <row r="138" spans="1:16" s="264" customFormat="1" hidden="1" x14ac:dyDescent="0.35">
      <c r="A138" s="35"/>
      <c r="G138" s="265"/>
      <c r="J138" s="265"/>
      <c r="M138" s="265"/>
      <c r="O138" s="265"/>
      <c r="P138" s="503"/>
    </row>
    <row r="139" spans="1:16" s="264" customFormat="1" hidden="1" x14ac:dyDescent="0.35">
      <c r="A139" s="35"/>
      <c r="G139" s="265"/>
      <c r="J139" s="265"/>
      <c r="M139" s="265"/>
      <c r="O139" s="265"/>
      <c r="P139" s="503"/>
    </row>
    <row r="140" spans="1:16" s="264" customFormat="1" hidden="1" x14ac:dyDescent="0.35">
      <c r="A140" s="35"/>
      <c r="G140" s="265"/>
      <c r="J140" s="265"/>
      <c r="M140" s="265"/>
      <c r="O140" s="265"/>
      <c r="P140" s="503"/>
    </row>
    <row r="141" spans="1:16" s="264" customFormat="1" hidden="1" x14ac:dyDescent="0.35">
      <c r="A141" s="35"/>
      <c r="G141" s="265"/>
      <c r="J141" s="265"/>
      <c r="M141" s="265"/>
      <c r="O141" s="265"/>
      <c r="P141" s="503"/>
    </row>
    <row r="142" spans="1:16" s="264" customFormat="1" hidden="1" x14ac:dyDescent="0.35">
      <c r="A142" s="35"/>
      <c r="G142" s="265"/>
      <c r="J142" s="265"/>
      <c r="M142" s="265"/>
      <c r="O142" s="265"/>
      <c r="P142" s="503"/>
    </row>
    <row r="143" spans="1:16" s="264" customFormat="1" hidden="1" x14ac:dyDescent="0.35">
      <c r="A143" s="35"/>
      <c r="G143" s="265"/>
      <c r="J143" s="265"/>
      <c r="M143" s="265"/>
      <c r="O143" s="265"/>
      <c r="P143" s="503"/>
    </row>
    <row r="144" spans="1:16" s="264" customFormat="1" hidden="1" x14ac:dyDescent="0.35">
      <c r="A144" s="35"/>
      <c r="G144" s="265"/>
      <c r="J144" s="265"/>
      <c r="M144" s="265"/>
      <c r="O144" s="265"/>
      <c r="P144" s="503"/>
    </row>
    <row r="145" spans="1:16" s="264" customFormat="1" hidden="1" x14ac:dyDescent="0.35">
      <c r="A145" s="35"/>
      <c r="G145" s="265"/>
      <c r="J145" s="265"/>
      <c r="M145" s="265"/>
      <c r="O145" s="265"/>
      <c r="P145" s="503"/>
    </row>
    <row r="146" spans="1:16" s="264" customFormat="1" hidden="1" x14ac:dyDescent="0.35">
      <c r="A146" s="35"/>
      <c r="G146" s="265"/>
      <c r="J146" s="265"/>
      <c r="M146" s="265"/>
      <c r="O146" s="265"/>
      <c r="P146" s="503"/>
    </row>
    <row r="147" spans="1:16" s="264" customFormat="1" hidden="1" x14ac:dyDescent="0.35">
      <c r="A147" s="35"/>
      <c r="G147" s="265"/>
      <c r="J147" s="265"/>
      <c r="M147" s="265"/>
      <c r="O147" s="265"/>
      <c r="P147" s="503"/>
    </row>
    <row r="148" spans="1:16" s="264" customFormat="1" hidden="1" x14ac:dyDescent="0.35">
      <c r="A148" s="35"/>
      <c r="G148" s="265"/>
      <c r="J148" s="265"/>
      <c r="M148" s="265"/>
      <c r="O148" s="265"/>
      <c r="P148" s="503"/>
    </row>
    <row r="149" spans="1:16" s="264" customFormat="1" hidden="1" x14ac:dyDescent="0.35">
      <c r="A149" s="35"/>
      <c r="G149" s="265"/>
      <c r="J149" s="265"/>
      <c r="M149" s="265"/>
      <c r="O149" s="265"/>
      <c r="P149" s="503"/>
    </row>
    <row r="150" spans="1:16" s="264" customFormat="1" hidden="1" x14ac:dyDescent="0.35">
      <c r="A150" s="35"/>
      <c r="G150" s="265"/>
      <c r="J150" s="265"/>
      <c r="M150" s="265"/>
      <c r="O150" s="265"/>
      <c r="P150" s="503"/>
    </row>
    <row r="151" spans="1:16" s="264" customFormat="1" hidden="1" x14ac:dyDescent="0.35">
      <c r="A151" s="35"/>
      <c r="G151" s="265"/>
      <c r="J151" s="265"/>
      <c r="M151" s="265"/>
      <c r="O151" s="265"/>
      <c r="P151" s="503"/>
    </row>
    <row r="152" spans="1:16" s="264" customFormat="1" hidden="1" x14ac:dyDescent="0.35">
      <c r="A152" s="35"/>
      <c r="G152" s="265"/>
      <c r="J152" s="265"/>
      <c r="M152" s="265"/>
      <c r="O152" s="265"/>
      <c r="P152" s="503"/>
    </row>
    <row r="153" spans="1:16" s="264" customFormat="1" hidden="1" x14ac:dyDescent="0.35">
      <c r="A153" s="35"/>
      <c r="G153" s="265"/>
      <c r="J153" s="265"/>
      <c r="M153" s="265"/>
      <c r="O153" s="265"/>
      <c r="P153" s="503"/>
    </row>
    <row r="154" spans="1:16" s="264" customFormat="1" hidden="1" x14ac:dyDescent="0.35">
      <c r="A154" s="35"/>
      <c r="G154" s="265"/>
      <c r="J154" s="265"/>
      <c r="M154" s="265"/>
      <c r="O154" s="265"/>
      <c r="P154" s="503"/>
    </row>
    <row r="155" spans="1:16" s="264" customFormat="1" hidden="1" x14ac:dyDescent="0.35">
      <c r="A155" s="35"/>
      <c r="G155" s="265"/>
      <c r="J155" s="265"/>
      <c r="M155" s="265"/>
      <c r="O155" s="265"/>
      <c r="P155" s="503"/>
    </row>
    <row r="156" spans="1:16" s="264" customFormat="1" hidden="1" x14ac:dyDescent="0.35">
      <c r="A156" s="35"/>
      <c r="G156" s="265"/>
      <c r="J156" s="265"/>
      <c r="M156" s="265"/>
      <c r="O156" s="265"/>
      <c r="P156" s="503"/>
    </row>
    <row r="157" spans="1:16" s="264" customFormat="1" hidden="1" x14ac:dyDescent="0.35">
      <c r="A157" s="35"/>
      <c r="G157" s="265"/>
      <c r="J157" s="265"/>
      <c r="M157" s="265"/>
      <c r="O157" s="265"/>
      <c r="P157" s="503"/>
    </row>
    <row r="158" spans="1:16" s="264" customFormat="1" hidden="1" x14ac:dyDescent="0.35">
      <c r="A158" s="35"/>
      <c r="G158" s="265"/>
      <c r="J158" s="265"/>
      <c r="M158" s="265"/>
      <c r="O158" s="265"/>
      <c r="P158" s="503"/>
    </row>
    <row r="159" spans="1:16" s="264" customFormat="1" hidden="1" x14ac:dyDescent="0.35">
      <c r="A159" s="35"/>
      <c r="G159" s="265"/>
      <c r="J159" s="265"/>
      <c r="M159" s="265"/>
      <c r="O159" s="265"/>
      <c r="P159" s="503"/>
    </row>
    <row r="160" spans="1:16" s="264" customFormat="1" hidden="1" x14ac:dyDescent="0.35">
      <c r="A160" s="35"/>
      <c r="G160" s="265"/>
      <c r="J160" s="265"/>
      <c r="M160" s="265"/>
      <c r="O160" s="265"/>
      <c r="P160" s="503"/>
    </row>
    <row r="161" spans="1:16" s="264" customFormat="1" hidden="1" x14ac:dyDescent="0.35">
      <c r="A161" s="35"/>
      <c r="G161" s="265"/>
      <c r="J161" s="265"/>
      <c r="M161" s="265"/>
      <c r="O161" s="265"/>
      <c r="P161" s="503"/>
    </row>
    <row r="162" spans="1:16" s="264" customFormat="1" hidden="1" x14ac:dyDescent="0.35">
      <c r="A162" s="35"/>
      <c r="G162" s="265"/>
      <c r="J162" s="265"/>
      <c r="M162" s="265"/>
      <c r="O162" s="265"/>
      <c r="P162" s="503"/>
    </row>
    <row r="163" spans="1:16" s="264" customFormat="1" hidden="1" x14ac:dyDescent="0.35">
      <c r="A163" s="35"/>
      <c r="G163" s="265"/>
      <c r="J163" s="265"/>
      <c r="M163" s="265"/>
      <c r="O163" s="265"/>
      <c r="P163" s="503"/>
    </row>
    <row r="164" spans="1:16" s="264" customFormat="1" hidden="1" x14ac:dyDescent="0.35">
      <c r="A164" s="35"/>
      <c r="G164" s="265"/>
      <c r="J164" s="265"/>
      <c r="M164" s="265"/>
      <c r="O164" s="265"/>
      <c r="P164" s="503"/>
    </row>
    <row r="165" spans="1:16" s="264" customFormat="1" hidden="1" x14ac:dyDescent="0.35">
      <c r="A165" s="35"/>
      <c r="G165" s="265"/>
      <c r="J165" s="265"/>
      <c r="M165" s="265"/>
      <c r="O165" s="265"/>
      <c r="P165" s="503"/>
    </row>
    <row r="166" spans="1:16" s="264" customFormat="1" hidden="1" x14ac:dyDescent="0.35">
      <c r="A166" s="35"/>
      <c r="G166" s="265"/>
      <c r="J166" s="265"/>
      <c r="M166" s="265"/>
      <c r="O166" s="265"/>
      <c r="P166" s="503"/>
    </row>
    <row r="167" spans="1:16" s="264" customFormat="1" hidden="1" x14ac:dyDescent="0.35">
      <c r="A167" s="35"/>
      <c r="G167" s="265"/>
      <c r="J167" s="265"/>
      <c r="M167" s="265"/>
      <c r="O167" s="265"/>
      <c r="P167" s="503"/>
    </row>
    <row r="168" spans="1:16" s="264" customFormat="1" hidden="1" x14ac:dyDescent="0.35">
      <c r="A168" s="35"/>
      <c r="G168" s="265"/>
      <c r="J168" s="265"/>
      <c r="M168" s="265"/>
      <c r="O168" s="265"/>
      <c r="P168" s="503"/>
    </row>
    <row r="169" spans="1:16" s="264" customFormat="1" hidden="1" x14ac:dyDescent="0.35">
      <c r="A169" s="35"/>
      <c r="G169" s="265"/>
      <c r="J169" s="265"/>
      <c r="M169" s="265"/>
      <c r="O169" s="265"/>
      <c r="P169" s="503"/>
    </row>
    <row r="170" spans="1:16" s="264" customFormat="1" hidden="1" x14ac:dyDescent="0.35">
      <c r="A170" s="35"/>
      <c r="G170" s="265"/>
      <c r="J170" s="265"/>
      <c r="M170" s="265"/>
      <c r="O170" s="265"/>
      <c r="P170" s="503"/>
    </row>
    <row r="171" spans="1:16" s="264" customFormat="1" hidden="1" x14ac:dyDescent="0.35">
      <c r="A171" s="35"/>
      <c r="G171" s="265"/>
      <c r="J171" s="265"/>
      <c r="M171" s="265"/>
      <c r="O171" s="265"/>
      <c r="P171" s="503"/>
    </row>
    <row r="172" spans="1:16" s="264" customFormat="1" hidden="1" x14ac:dyDescent="0.35">
      <c r="A172" s="35"/>
      <c r="G172" s="265"/>
      <c r="J172" s="265"/>
      <c r="M172" s="265"/>
      <c r="O172" s="265"/>
      <c r="P172" s="503"/>
    </row>
    <row r="173" spans="1:16" s="264" customFormat="1" hidden="1" x14ac:dyDescent="0.35">
      <c r="A173" s="35"/>
      <c r="G173" s="265"/>
      <c r="J173" s="265"/>
      <c r="M173" s="265"/>
      <c r="O173" s="265"/>
      <c r="P173" s="503"/>
    </row>
    <row r="174" spans="1:16" s="264" customFormat="1" hidden="1" x14ac:dyDescent="0.35">
      <c r="A174" s="35"/>
      <c r="G174" s="265"/>
      <c r="J174" s="265"/>
      <c r="M174" s="265"/>
      <c r="O174" s="265"/>
      <c r="P174" s="503"/>
    </row>
    <row r="175" spans="1:16" s="264" customFormat="1" hidden="1" x14ac:dyDescent="0.35">
      <c r="A175" s="35"/>
      <c r="G175" s="265"/>
      <c r="J175" s="265"/>
      <c r="M175" s="265"/>
      <c r="O175" s="265"/>
      <c r="P175" s="503"/>
    </row>
    <row r="176" spans="1:16" s="264" customFormat="1" hidden="1" x14ac:dyDescent="0.35">
      <c r="A176" s="35"/>
      <c r="G176" s="265"/>
      <c r="J176" s="265"/>
      <c r="M176" s="265"/>
      <c r="O176" s="265"/>
      <c r="P176" s="503"/>
    </row>
    <row r="177" spans="1:16" s="264" customFormat="1" hidden="1" x14ac:dyDescent="0.35">
      <c r="A177" s="35"/>
      <c r="G177" s="265"/>
      <c r="J177" s="265"/>
      <c r="M177" s="265"/>
      <c r="O177" s="265"/>
      <c r="P177" s="503"/>
    </row>
    <row r="178" spans="1:16" s="264" customFormat="1" hidden="1" x14ac:dyDescent="0.35">
      <c r="A178" s="35"/>
      <c r="G178" s="265"/>
      <c r="J178" s="265"/>
      <c r="M178" s="265"/>
      <c r="O178" s="265"/>
      <c r="P178" s="503"/>
    </row>
    <row r="179" spans="1:16" s="264" customFormat="1" hidden="1" x14ac:dyDescent="0.35">
      <c r="A179" s="35"/>
      <c r="G179" s="265"/>
      <c r="J179" s="265"/>
      <c r="M179" s="265"/>
      <c r="O179" s="265"/>
      <c r="P179" s="503"/>
    </row>
    <row r="180" spans="1:16" s="264" customFormat="1" hidden="1" x14ac:dyDescent="0.35">
      <c r="A180" s="35"/>
      <c r="G180" s="265"/>
      <c r="J180" s="265"/>
      <c r="M180" s="265"/>
      <c r="O180" s="265"/>
      <c r="P180" s="503"/>
    </row>
    <row r="181" spans="1:16" s="264" customFormat="1" hidden="1" x14ac:dyDescent="0.35">
      <c r="A181" s="35"/>
      <c r="G181" s="265"/>
      <c r="J181" s="265"/>
      <c r="M181" s="265"/>
      <c r="O181" s="265"/>
      <c r="P181" s="503"/>
    </row>
    <row r="182" spans="1:16" s="264" customFormat="1" hidden="1" x14ac:dyDescent="0.35">
      <c r="A182" s="35"/>
      <c r="G182" s="265"/>
      <c r="J182" s="265"/>
      <c r="M182" s="265"/>
      <c r="O182" s="265"/>
      <c r="P182" s="503"/>
    </row>
    <row r="183" spans="1:16" s="264" customFormat="1" hidden="1" x14ac:dyDescent="0.35">
      <c r="A183" s="35"/>
      <c r="G183" s="265"/>
      <c r="J183" s="265"/>
      <c r="M183" s="265"/>
      <c r="O183" s="265"/>
      <c r="P183" s="503"/>
    </row>
    <row r="184" spans="1:16" s="264" customFormat="1" hidden="1" x14ac:dyDescent="0.35">
      <c r="A184" s="35"/>
      <c r="G184" s="265"/>
      <c r="J184" s="265"/>
      <c r="M184" s="265"/>
      <c r="O184" s="265"/>
      <c r="P184" s="503"/>
    </row>
    <row r="185" spans="1:16" s="264" customFormat="1" hidden="1" x14ac:dyDescent="0.35">
      <c r="A185" s="35"/>
      <c r="G185" s="265"/>
      <c r="J185" s="265"/>
      <c r="M185" s="265"/>
      <c r="O185" s="265"/>
      <c r="P185" s="503"/>
    </row>
    <row r="186" spans="1:16" s="264" customFormat="1" hidden="1" x14ac:dyDescent="0.35">
      <c r="A186" s="35"/>
      <c r="G186" s="265"/>
      <c r="J186" s="265"/>
      <c r="M186" s="265"/>
      <c r="O186" s="265"/>
      <c r="P186" s="503"/>
    </row>
    <row r="187" spans="1:16" s="264" customFormat="1" hidden="1" x14ac:dyDescent="0.35">
      <c r="A187" s="35"/>
      <c r="G187" s="265"/>
      <c r="J187" s="265"/>
      <c r="M187" s="265"/>
      <c r="O187" s="265"/>
      <c r="P187" s="503"/>
    </row>
    <row r="188" spans="1:16" s="264" customFormat="1" hidden="1" x14ac:dyDescent="0.35">
      <c r="A188" s="35"/>
      <c r="G188" s="265"/>
      <c r="J188" s="265"/>
      <c r="M188" s="265"/>
      <c r="O188" s="265"/>
      <c r="P188" s="503"/>
    </row>
    <row r="189" spans="1:16" s="264" customFormat="1" hidden="1" x14ac:dyDescent="0.35">
      <c r="A189" s="35"/>
      <c r="G189" s="265"/>
      <c r="J189" s="265"/>
      <c r="M189" s="265"/>
      <c r="O189" s="265"/>
      <c r="P189" s="503"/>
    </row>
    <row r="190" spans="1:16" s="264" customFormat="1" hidden="1" x14ac:dyDescent="0.35">
      <c r="A190" s="35"/>
      <c r="G190" s="265"/>
      <c r="J190" s="265"/>
      <c r="M190" s="265"/>
      <c r="O190" s="265"/>
      <c r="P190" s="503"/>
    </row>
    <row r="191" spans="1:16" s="264" customFormat="1" hidden="1" x14ac:dyDescent="0.35">
      <c r="A191" s="35"/>
      <c r="G191" s="265"/>
      <c r="J191" s="265"/>
      <c r="M191" s="265"/>
      <c r="O191" s="265"/>
      <c r="P191" s="503"/>
    </row>
    <row r="192" spans="1:16" s="264" customFormat="1" hidden="1" x14ac:dyDescent="0.35">
      <c r="A192" s="35"/>
      <c r="G192" s="265"/>
      <c r="J192" s="265"/>
      <c r="M192" s="265"/>
      <c r="O192" s="265"/>
      <c r="P192" s="503"/>
    </row>
    <row r="193" spans="1:16" s="264" customFormat="1" hidden="1" x14ac:dyDescent="0.35">
      <c r="A193" s="35"/>
      <c r="G193" s="265"/>
      <c r="J193" s="265"/>
      <c r="M193" s="265"/>
      <c r="O193" s="265"/>
      <c r="P193" s="503"/>
    </row>
    <row r="194" spans="1:16" s="264" customFormat="1" hidden="1" x14ac:dyDescent="0.35">
      <c r="A194" s="35"/>
      <c r="G194" s="265"/>
      <c r="J194" s="265"/>
      <c r="M194" s="265"/>
      <c r="O194" s="265"/>
      <c r="P194" s="503"/>
    </row>
    <row r="195" spans="1:16" s="264" customFormat="1" hidden="1" x14ac:dyDescent="0.35">
      <c r="A195" s="35"/>
      <c r="G195" s="265"/>
      <c r="J195" s="265"/>
      <c r="M195" s="265"/>
      <c r="O195" s="265"/>
      <c r="P195" s="503"/>
    </row>
    <row r="196" spans="1:16" s="264" customFormat="1" hidden="1" x14ac:dyDescent="0.35">
      <c r="A196" s="35"/>
      <c r="G196" s="265"/>
      <c r="J196" s="265"/>
      <c r="M196" s="265"/>
      <c r="O196" s="265"/>
      <c r="P196" s="503"/>
    </row>
    <row r="197" spans="1:16" s="264" customFormat="1" hidden="1" x14ac:dyDescent="0.35">
      <c r="A197" s="35"/>
      <c r="G197" s="265"/>
      <c r="J197" s="265"/>
      <c r="M197" s="265"/>
      <c r="O197" s="265"/>
      <c r="P197" s="503"/>
    </row>
    <row r="198" spans="1:16" s="264" customFormat="1" hidden="1" x14ac:dyDescent="0.35">
      <c r="A198" s="35"/>
      <c r="G198" s="265"/>
      <c r="J198" s="265"/>
      <c r="M198" s="265"/>
      <c r="O198" s="265"/>
      <c r="P198" s="503"/>
    </row>
    <row r="199" spans="1:16" s="264" customFormat="1" hidden="1" x14ac:dyDescent="0.35">
      <c r="A199" s="35"/>
      <c r="G199" s="265"/>
      <c r="J199" s="265"/>
      <c r="M199" s="265"/>
      <c r="O199" s="265"/>
      <c r="P199" s="503"/>
    </row>
    <row r="200" spans="1:16" s="264" customFormat="1" hidden="1" x14ac:dyDescent="0.35">
      <c r="A200" s="35"/>
      <c r="G200" s="265"/>
      <c r="J200" s="265"/>
      <c r="M200" s="265"/>
      <c r="O200" s="265"/>
      <c r="P200" s="503"/>
    </row>
    <row r="201" spans="1:16" s="264" customFormat="1" hidden="1" x14ac:dyDescent="0.35">
      <c r="A201" s="35"/>
      <c r="G201" s="265"/>
      <c r="J201" s="265"/>
      <c r="M201" s="265"/>
      <c r="O201" s="265"/>
      <c r="P201" s="503"/>
    </row>
    <row r="202" spans="1:16" s="264" customFormat="1" hidden="1" x14ac:dyDescent="0.35">
      <c r="A202" s="35"/>
      <c r="G202" s="265"/>
      <c r="J202" s="265"/>
      <c r="M202" s="265"/>
      <c r="O202" s="265"/>
      <c r="P202" s="503"/>
    </row>
    <row r="203" spans="1:16" s="264" customFormat="1" hidden="1" x14ac:dyDescent="0.35">
      <c r="A203" s="35"/>
      <c r="G203" s="265"/>
      <c r="J203" s="265"/>
      <c r="M203" s="265"/>
      <c r="O203" s="265"/>
      <c r="P203" s="503"/>
    </row>
    <row r="204" spans="1:16" s="264" customFormat="1" hidden="1" x14ac:dyDescent="0.35">
      <c r="A204" s="35"/>
      <c r="G204" s="265"/>
      <c r="J204" s="265"/>
      <c r="M204" s="265"/>
      <c r="O204" s="265"/>
      <c r="P204" s="503"/>
    </row>
    <row r="205" spans="1:16" s="264" customFormat="1" hidden="1" x14ac:dyDescent="0.35">
      <c r="A205" s="35"/>
      <c r="G205" s="265"/>
      <c r="J205" s="265"/>
      <c r="M205" s="265"/>
      <c r="O205" s="265"/>
      <c r="P205" s="503"/>
    </row>
    <row r="206" spans="1:16" s="264" customFormat="1" hidden="1" x14ac:dyDescent="0.35">
      <c r="A206" s="35"/>
      <c r="G206" s="265"/>
      <c r="J206" s="265"/>
      <c r="M206" s="265"/>
      <c r="O206" s="265"/>
      <c r="P206" s="503"/>
    </row>
    <row r="207" spans="1:16" s="264" customFormat="1" hidden="1" x14ac:dyDescent="0.35">
      <c r="A207" s="35"/>
      <c r="G207" s="265"/>
      <c r="J207" s="265"/>
      <c r="M207" s="265"/>
      <c r="O207" s="265"/>
      <c r="P207" s="503"/>
    </row>
    <row r="208" spans="1:16" s="264" customFormat="1" hidden="1" x14ac:dyDescent="0.35">
      <c r="A208" s="35"/>
      <c r="G208" s="265"/>
      <c r="J208" s="265"/>
      <c r="M208" s="265"/>
      <c r="O208" s="265"/>
      <c r="P208" s="503"/>
    </row>
    <row r="209" spans="1:16" s="264" customFormat="1" hidden="1" x14ac:dyDescent="0.35">
      <c r="A209" s="35"/>
      <c r="G209" s="265"/>
      <c r="J209" s="265"/>
      <c r="M209" s="265"/>
      <c r="O209" s="265"/>
      <c r="P209" s="503"/>
    </row>
    <row r="210" spans="1:16" s="264" customFormat="1" hidden="1" x14ac:dyDescent="0.35">
      <c r="A210" s="35"/>
      <c r="G210" s="265"/>
      <c r="J210" s="265"/>
      <c r="M210" s="265"/>
      <c r="O210" s="265"/>
      <c r="P210" s="503"/>
    </row>
    <row r="211" spans="1:16" s="264" customFormat="1" hidden="1" x14ac:dyDescent="0.35">
      <c r="A211" s="35"/>
      <c r="G211" s="265"/>
      <c r="J211" s="265"/>
      <c r="M211" s="265"/>
      <c r="O211" s="265"/>
      <c r="P211" s="503"/>
    </row>
    <row r="212" spans="1:16" s="264" customFormat="1" hidden="1" x14ac:dyDescent="0.35">
      <c r="A212" s="35"/>
      <c r="G212" s="265"/>
      <c r="J212" s="265"/>
      <c r="M212" s="265"/>
      <c r="O212" s="265"/>
      <c r="P212" s="503"/>
    </row>
    <row r="213" spans="1:16" s="264" customFormat="1" hidden="1" x14ac:dyDescent="0.35">
      <c r="A213" s="35"/>
      <c r="G213" s="265"/>
      <c r="J213" s="265"/>
      <c r="M213" s="265"/>
      <c r="O213" s="265"/>
      <c r="P213" s="503"/>
    </row>
    <row r="214" spans="1:16" s="264" customFormat="1" hidden="1" x14ac:dyDescent="0.35">
      <c r="A214" s="35"/>
      <c r="G214" s="265"/>
      <c r="J214" s="265"/>
      <c r="M214" s="265"/>
      <c r="O214" s="265"/>
      <c r="P214" s="503"/>
    </row>
    <row r="215" spans="1:16" s="264" customFormat="1" hidden="1" x14ac:dyDescent="0.35">
      <c r="A215" s="35"/>
      <c r="G215" s="265"/>
      <c r="J215" s="265"/>
      <c r="M215" s="265"/>
      <c r="O215" s="265"/>
      <c r="P215" s="503"/>
    </row>
    <row r="216" spans="1:16" s="264" customFormat="1" hidden="1" x14ac:dyDescent="0.35">
      <c r="A216" s="35"/>
      <c r="G216" s="265"/>
      <c r="J216" s="265"/>
      <c r="M216" s="265"/>
      <c r="O216" s="265"/>
      <c r="P216" s="503"/>
    </row>
    <row r="217" spans="1:16" s="264" customFormat="1" hidden="1" x14ac:dyDescent="0.35">
      <c r="A217" s="35"/>
      <c r="G217" s="265"/>
      <c r="J217" s="265"/>
      <c r="M217" s="265"/>
      <c r="O217" s="265"/>
      <c r="P217" s="503"/>
    </row>
    <row r="218" spans="1:16" s="264" customFormat="1" hidden="1" x14ac:dyDescent="0.35">
      <c r="A218" s="35"/>
      <c r="G218" s="265"/>
      <c r="J218" s="265"/>
      <c r="M218" s="265"/>
      <c r="O218" s="265"/>
      <c r="P218" s="503"/>
    </row>
    <row r="219" spans="1:16" s="264" customFormat="1" hidden="1" x14ac:dyDescent="0.35">
      <c r="A219" s="35"/>
      <c r="G219" s="265"/>
      <c r="J219" s="265"/>
      <c r="M219" s="265"/>
      <c r="O219" s="265"/>
      <c r="P219" s="503"/>
    </row>
    <row r="220" spans="1:16" s="264" customFormat="1" hidden="1" x14ac:dyDescent="0.35">
      <c r="A220" s="35"/>
      <c r="G220" s="265"/>
      <c r="J220" s="265"/>
      <c r="M220" s="265"/>
      <c r="O220" s="265"/>
      <c r="P220" s="503"/>
    </row>
    <row r="221" spans="1:16" s="264" customFormat="1" hidden="1" x14ac:dyDescent="0.35">
      <c r="A221" s="35"/>
      <c r="G221" s="265"/>
      <c r="J221" s="265"/>
      <c r="M221" s="265"/>
      <c r="O221" s="265"/>
      <c r="P221" s="503"/>
    </row>
    <row r="222" spans="1:16" s="264" customFormat="1" hidden="1" x14ac:dyDescent="0.35">
      <c r="A222" s="35"/>
      <c r="G222" s="265"/>
      <c r="J222" s="265"/>
      <c r="M222" s="265"/>
      <c r="O222" s="265"/>
      <c r="P222" s="503"/>
    </row>
    <row r="223" spans="1:16" s="264" customFormat="1" hidden="1" x14ac:dyDescent="0.35">
      <c r="A223" s="35"/>
      <c r="G223" s="265"/>
      <c r="J223" s="265"/>
      <c r="M223" s="265"/>
      <c r="O223" s="265"/>
      <c r="P223" s="503"/>
    </row>
    <row r="224" spans="1:16" s="264" customFormat="1" hidden="1" x14ac:dyDescent="0.35">
      <c r="A224" s="35"/>
      <c r="G224" s="265"/>
      <c r="J224" s="265"/>
      <c r="M224" s="265"/>
      <c r="O224" s="265"/>
      <c r="P224" s="503"/>
    </row>
    <row r="225" spans="1:16" s="264" customFormat="1" hidden="1" x14ac:dyDescent="0.35">
      <c r="A225" s="35"/>
      <c r="G225" s="265"/>
      <c r="J225" s="265"/>
      <c r="M225" s="265"/>
      <c r="O225" s="265"/>
      <c r="P225" s="503"/>
    </row>
    <row r="226" spans="1:16" s="264" customFormat="1" hidden="1" x14ac:dyDescent="0.35">
      <c r="A226" s="35"/>
      <c r="G226" s="265"/>
      <c r="J226" s="265"/>
      <c r="M226" s="265"/>
      <c r="O226" s="265"/>
      <c r="P226" s="503"/>
    </row>
    <row r="227" spans="1:16" s="264" customFormat="1" hidden="1" x14ac:dyDescent="0.35">
      <c r="A227" s="35"/>
      <c r="G227" s="265"/>
      <c r="J227" s="265"/>
      <c r="M227" s="265"/>
      <c r="O227" s="265"/>
      <c r="P227" s="503"/>
    </row>
    <row r="228" spans="1:16" s="264" customFormat="1" hidden="1" x14ac:dyDescent="0.35">
      <c r="A228" s="35"/>
      <c r="G228" s="265"/>
      <c r="J228" s="265"/>
      <c r="M228" s="265"/>
      <c r="O228" s="265"/>
      <c r="P228" s="503"/>
    </row>
    <row r="229" spans="1:16" s="264" customFormat="1" hidden="1" x14ac:dyDescent="0.35">
      <c r="A229" s="35"/>
      <c r="G229" s="265"/>
      <c r="J229" s="265"/>
      <c r="M229" s="265"/>
      <c r="O229" s="265"/>
      <c r="P229" s="503"/>
    </row>
    <row r="230" spans="1:16" s="264" customFormat="1" hidden="1" x14ac:dyDescent="0.35">
      <c r="A230" s="35"/>
      <c r="G230" s="265"/>
      <c r="J230" s="265"/>
      <c r="M230" s="265"/>
      <c r="O230" s="265"/>
      <c r="P230" s="503"/>
    </row>
    <row r="231" spans="1:16" s="264" customFormat="1" hidden="1" x14ac:dyDescent="0.35">
      <c r="A231" s="35"/>
      <c r="G231" s="265"/>
      <c r="J231" s="265"/>
      <c r="M231" s="265"/>
      <c r="O231" s="265"/>
      <c r="P231" s="503"/>
    </row>
    <row r="232" spans="1:16" s="264" customFormat="1" hidden="1" x14ac:dyDescent="0.35">
      <c r="A232" s="35"/>
      <c r="G232" s="265"/>
      <c r="J232" s="265"/>
      <c r="M232" s="265"/>
      <c r="O232" s="265"/>
      <c r="P232" s="503"/>
    </row>
    <row r="233" spans="1:16" s="264" customFormat="1" hidden="1" x14ac:dyDescent="0.35">
      <c r="A233" s="35"/>
      <c r="G233" s="265"/>
      <c r="J233" s="265"/>
      <c r="M233" s="265"/>
      <c r="O233" s="265"/>
      <c r="P233" s="503"/>
    </row>
    <row r="234" spans="1:16" s="264" customFormat="1" hidden="1" x14ac:dyDescent="0.35">
      <c r="A234" s="35"/>
      <c r="G234" s="265"/>
      <c r="J234" s="265"/>
      <c r="M234" s="265"/>
      <c r="O234" s="265"/>
      <c r="P234" s="503"/>
    </row>
    <row r="235" spans="1:16" s="264" customFormat="1" hidden="1" x14ac:dyDescent="0.35">
      <c r="A235" s="35"/>
      <c r="G235" s="265"/>
      <c r="J235" s="265"/>
      <c r="M235" s="265"/>
      <c r="O235" s="265"/>
      <c r="P235" s="503"/>
    </row>
    <row r="236" spans="1:16" s="264" customFormat="1" hidden="1" x14ac:dyDescent="0.35">
      <c r="A236" s="35"/>
      <c r="G236" s="265"/>
      <c r="J236" s="265"/>
      <c r="M236" s="265"/>
      <c r="O236" s="265"/>
      <c r="P236" s="503"/>
    </row>
    <row r="237" spans="1:16" s="264" customFormat="1" hidden="1" x14ac:dyDescent="0.35">
      <c r="A237" s="35"/>
      <c r="G237" s="265"/>
      <c r="J237" s="265"/>
      <c r="M237" s="265"/>
      <c r="O237" s="265"/>
      <c r="P237" s="503"/>
    </row>
    <row r="238" spans="1:16" s="264" customFormat="1" hidden="1" x14ac:dyDescent="0.35">
      <c r="A238" s="35"/>
      <c r="G238" s="265"/>
      <c r="J238" s="265"/>
      <c r="M238" s="265"/>
      <c r="O238" s="265"/>
      <c r="P238" s="503"/>
    </row>
    <row r="239" spans="1:16" s="264" customFormat="1" hidden="1" x14ac:dyDescent="0.35">
      <c r="A239" s="35"/>
      <c r="G239" s="265"/>
      <c r="J239" s="265"/>
      <c r="M239" s="265"/>
      <c r="O239" s="265"/>
      <c r="P239" s="503"/>
    </row>
    <row r="240" spans="1:16" s="264" customFormat="1" hidden="1" x14ac:dyDescent="0.35">
      <c r="A240" s="35"/>
      <c r="G240" s="265"/>
      <c r="J240" s="265"/>
      <c r="M240" s="265"/>
      <c r="O240" s="265"/>
      <c r="P240" s="503"/>
    </row>
    <row r="241" spans="1:16" s="264" customFormat="1" hidden="1" x14ac:dyDescent="0.35">
      <c r="A241" s="35"/>
      <c r="G241" s="265"/>
      <c r="J241" s="265"/>
      <c r="M241" s="265"/>
      <c r="O241" s="265"/>
      <c r="P241" s="503"/>
    </row>
    <row r="242" spans="1:16" s="264" customFormat="1" hidden="1" x14ac:dyDescent="0.35">
      <c r="A242" s="35"/>
      <c r="G242" s="265"/>
      <c r="J242" s="265"/>
      <c r="M242" s="265"/>
      <c r="O242" s="265"/>
      <c r="P242" s="503"/>
    </row>
    <row r="243" spans="1:16" s="264" customFormat="1" hidden="1" x14ac:dyDescent="0.35">
      <c r="A243" s="35"/>
      <c r="G243" s="265"/>
      <c r="J243" s="265"/>
      <c r="M243" s="265"/>
      <c r="O243" s="265"/>
      <c r="P243" s="503"/>
    </row>
    <row r="244" spans="1:16" s="264" customFormat="1" hidden="1" x14ac:dyDescent="0.35">
      <c r="A244" s="35"/>
      <c r="G244" s="265"/>
      <c r="J244" s="265"/>
      <c r="M244" s="265"/>
      <c r="O244" s="265"/>
      <c r="P244" s="503"/>
    </row>
    <row r="245" spans="1:16" s="264" customFormat="1" hidden="1" x14ac:dyDescent="0.35">
      <c r="A245" s="35"/>
      <c r="G245" s="265"/>
      <c r="J245" s="265"/>
      <c r="M245" s="265"/>
      <c r="O245" s="265"/>
      <c r="P245" s="503"/>
    </row>
    <row r="246" spans="1:16" s="264" customFormat="1" hidden="1" x14ac:dyDescent="0.35">
      <c r="A246" s="35"/>
      <c r="G246" s="265"/>
      <c r="J246" s="265"/>
      <c r="M246" s="265"/>
      <c r="O246" s="265"/>
      <c r="P246" s="503"/>
    </row>
    <row r="247" spans="1:16" s="264" customFormat="1" hidden="1" x14ac:dyDescent="0.35">
      <c r="A247" s="35"/>
      <c r="G247" s="265"/>
      <c r="J247" s="265"/>
      <c r="M247" s="265"/>
      <c r="O247" s="265"/>
      <c r="P247" s="503"/>
    </row>
    <row r="248" spans="1:16" s="264" customFormat="1" hidden="1" x14ac:dyDescent="0.35">
      <c r="A248" s="35"/>
      <c r="G248" s="265"/>
      <c r="J248" s="265"/>
      <c r="M248" s="265"/>
      <c r="O248" s="265"/>
      <c r="P248" s="503"/>
    </row>
    <row r="249" spans="1:16" s="264" customFormat="1" hidden="1" x14ac:dyDescent="0.35">
      <c r="A249" s="35"/>
      <c r="G249" s="265"/>
      <c r="J249" s="265"/>
      <c r="M249" s="265"/>
      <c r="O249" s="265"/>
      <c r="P249" s="503"/>
    </row>
    <row r="250" spans="1:16" s="264" customFormat="1" hidden="1" x14ac:dyDescent="0.35">
      <c r="A250" s="35"/>
      <c r="G250" s="265"/>
      <c r="J250" s="265"/>
      <c r="M250" s="265"/>
      <c r="O250" s="265"/>
      <c r="P250" s="503"/>
    </row>
    <row r="251" spans="1:16" s="264" customFormat="1" hidden="1" x14ac:dyDescent="0.35">
      <c r="A251" s="35"/>
      <c r="G251" s="265"/>
      <c r="J251" s="265"/>
      <c r="M251" s="265"/>
      <c r="O251" s="265"/>
      <c r="P251" s="503"/>
    </row>
    <row r="252" spans="1:16" s="264" customFormat="1" hidden="1" x14ac:dyDescent="0.35">
      <c r="A252" s="35"/>
      <c r="G252" s="265"/>
      <c r="J252" s="265"/>
      <c r="M252" s="265"/>
      <c r="O252" s="265"/>
      <c r="P252" s="503"/>
    </row>
    <row r="253" spans="1:16" s="264" customFormat="1" hidden="1" x14ac:dyDescent="0.35">
      <c r="A253" s="35"/>
      <c r="G253" s="265"/>
      <c r="J253" s="265"/>
      <c r="M253" s="265"/>
      <c r="O253" s="265"/>
      <c r="P253" s="503"/>
    </row>
    <row r="254" spans="1:16" s="264" customFormat="1" hidden="1" x14ac:dyDescent="0.35">
      <c r="A254" s="35"/>
      <c r="G254" s="265"/>
      <c r="J254" s="265"/>
      <c r="M254" s="265"/>
      <c r="O254" s="265"/>
      <c r="P254" s="503"/>
    </row>
    <row r="255" spans="1:16" s="264" customFormat="1" hidden="1" x14ac:dyDescent="0.35">
      <c r="A255" s="35"/>
      <c r="G255" s="265"/>
      <c r="J255" s="265"/>
      <c r="M255" s="265"/>
      <c r="O255" s="265"/>
      <c r="P255" s="503"/>
    </row>
    <row r="256" spans="1:16" s="264" customFormat="1" hidden="1" x14ac:dyDescent="0.35">
      <c r="A256" s="35"/>
      <c r="G256" s="265"/>
      <c r="J256" s="265"/>
      <c r="M256" s="265"/>
      <c r="O256" s="265"/>
      <c r="P256" s="503"/>
    </row>
    <row r="257" spans="1:16" s="264" customFormat="1" hidden="1" x14ac:dyDescent="0.35">
      <c r="A257" s="35"/>
      <c r="G257" s="265"/>
      <c r="J257" s="265"/>
      <c r="M257" s="265"/>
      <c r="O257" s="265"/>
      <c r="P257" s="503"/>
    </row>
    <row r="258" spans="1:16" s="264" customFormat="1" hidden="1" x14ac:dyDescent="0.35">
      <c r="A258" s="35"/>
      <c r="G258" s="265"/>
      <c r="J258" s="265"/>
      <c r="M258" s="265"/>
      <c r="O258" s="265"/>
      <c r="P258" s="503"/>
    </row>
    <row r="259" spans="1:16" s="264" customFormat="1" hidden="1" x14ac:dyDescent="0.35">
      <c r="A259" s="35"/>
      <c r="G259" s="265"/>
      <c r="J259" s="265"/>
      <c r="M259" s="265"/>
      <c r="O259" s="265"/>
      <c r="P259" s="503"/>
    </row>
    <row r="260" spans="1:16" s="264" customFormat="1" hidden="1" x14ac:dyDescent="0.35">
      <c r="A260" s="35"/>
      <c r="G260" s="265"/>
      <c r="J260" s="265"/>
      <c r="M260" s="265"/>
      <c r="O260" s="265"/>
      <c r="P260" s="503"/>
    </row>
    <row r="261" spans="1:16" s="264" customFormat="1" hidden="1" x14ac:dyDescent="0.35">
      <c r="A261" s="35"/>
      <c r="G261" s="265"/>
      <c r="J261" s="265"/>
      <c r="M261" s="265"/>
      <c r="O261" s="265"/>
      <c r="P261" s="503"/>
    </row>
    <row r="262" spans="1:16" s="264" customFormat="1" hidden="1" x14ac:dyDescent="0.35">
      <c r="A262" s="35"/>
      <c r="G262" s="265"/>
      <c r="J262" s="265"/>
      <c r="M262" s="265"/>
      <c r="O262" s="265"/>
      <c r="P262" s="503"/>
    </row>
    <row r="263" spans="1:16" s="264" customFormat="1" hidden="1" x14ac:dyDescent="0.35">
      <c r="A263" s="35"/>
      <c r="G263" s="265"/>
      <c r="J263" s="265"/>
      <c r="M263" s="265"/>
      <c r="O263" s="265"/>
      <c r="P263" s="503"/>
    </row>
    <row r="264" spans="1:16" s="264" customFormat="1" hidden="1" x14ac:dyDescent="0.35">
      <c r="A264" s="35"/>
      <c r="G264" s="265"/>
      <c r="J264" s="265"/>
      <c r="M264" s="265"/>
      <c r="O264" s="265"/>
      <c r="P264" s="503"/>
    </row>
    <row r="265" spans="1:16" s="264" customFormat="1" hidden="1" x14ac:dyDescent="0.35">
      <c r="A265" s="35"/>
      <c r="G265" s="265"/>
      <c r="J265" s="265"/>
      <c r="M265" s="265"/>
      <c r="O265" s="265"/>
      <c r="P265" s="503"/>
    </row>
    <row r="266" spans="1:16" s="264" customFormat="1" hidden="1" x14ac:dyDescent="0.35">
      <c r="A266" s="35"/>
      <c r="G266" s="265"/>
      <c r="J266" s="265"/>
      <c r="M266" s="265"/>
      <c r="O266" s="265"/>
      <c r="P266" s="503"/>
    </row>
    <row r="267" spans="1:16" s="264" customFormat="1" hidden="1" x14ac:dyDescent="0.35">
      <c r="A267" s="35"/>
      <c r="G267" s="265"/>
      <c r="J267" s="265"/>
      <c r="M267" s="265"/>
      <c r="O267" s="265"/>
      <c r="P267" s="503"/>
    </row>
    <row r="268" spans="1:16" s="264" customFormat="1" hidden="1" x14ac:dyDescent="0.35">
      <c r="A268" s="35"/>
      <c r="G268" s="265"/>
      <c r="J268" s="265"/>
      <c r="M268" s="265"/>
      <c r="O268" s="265"/>
      <c r="P268" s="503"/>
    </row>
    <row r="269" spans="1:16" s="264" customFormat="1" hidden="1" x14ac:dyDescent="0.35">
      <c r="A269" s="35"/>
      <c r="G269" s="265"/>
      <c r="J269" s="265"/>
      <c r="M269" s="265"/>
      <c r="O269" s="265"/>
      <c r="P269" s="503"/>
    </row>
    <row r="270" spans="1:16" s="264" customFormat="1" hidden="1" x14ac:dyDescent="0.35">
      <c r="A270" s="35"/>
      <c r="G270" s="265"/>
      <c r="J270" s="265"/>
      <c r="M270" s="265"/>
      <c r="O270" s="265"/>
      <c r="P270" s="503"/>
    </row>
    <row r="271" spans="1:16" s="264" customFormat="1" hidden="1" x14ac:dyDescent="0.35">
      <c r="A271" s="35"/>
      <c r="G271" s="265"/>
      <c r="J271" s="265"/>
      <c r="M271" s="265"/>
      <c r="O271" s="265"/>
      <c r="P271" s="503"/>
    </row>
    <row r="272" spans="1:16" s="264" customFormat="1" hidden="1" x14ac:dyDescent="0.35">
      <c r="A272" s="35"/>
      <c r="G272" s="265"/>
      <c r="J272" s="265"/>
      <c r="M272" s="265"/>
      <c r="O272" s="265"/>
      <c r="P272" s="503"/>
    </row>
  </sheetData>
  <sheetProtection password="96E3" sheet="1" objects="1" scenarios="1"/>
  <customSheetViews>
    <customSheetView guid="{F09FFBF5-3979-442C-AB39-C5F53FA65885}" hiddenRows="1" hiddenColumns="1">
      <selection activeCell="L21" sqref="L21"/>
      <pageMargins left="0.7" right="0.7" top="0.78740157499999996" bottom="0.78740157499999996" header="0.3" footer="0.3"/>
      <pageSetup paperSize="9" orientation="portrait" r:id="rId1"/>
    </customSheetView>
    <customSheetView guid="{4F63E81F-60B6-400F-AE86-BE244C21740D}" hiddenRows="1" hiddenColumns="1">
      <selection activeCell="L21" sqref="L21"/>
      <pageMargins left="0.7" right="0.7" top="0.78740157499999996" bottom="0.78740157499999996" header="0.3" footer="0.3"/>
      <pageSetup paperSize="9" orientation="portrait" r:id="rId2"/>
    </customSheetView>
  </customSheetViews>
  <mergeCells count="17">
    <mergeCell ref="B24:C25"/>
    <mergeCell ref="B1:H1"/>
    <mergeCell ref="H24:M24"/>
    <mergeCell ref="N24:O25"/>
    <mergeCell ref="H25:J25"/>
    <mergeCell ref="K25:M25"/>
    <mergeCell ref="E24:G25"/>
    <mergeCell ref="H10:M10"/>
    <mergeCell ref="H11:J11"/>
    <mergeCell ref="K11:M11"/>
    <mergeCell ref="N10:O11"/>
    <mergeCell ref="E10:G11"/>
    <mergeCell ref="B10:C11"/>
    <mergeCell ref="I2:O3"/>
    <mergeCell ref="I5:O5"/>
    <mergeCell ref="B6:O6"/>
    <mergeCell ref="I4:O4"/>
  </mergeCells>
  <conditionalFormatting sqref="L12">
    <cfRule type="expression" dxfId="102" priority="64">
      <formula>AND($C$12="NE",$L$12&lt;&gt;"Po kliknutí vyberte ze seznamu")</formula>
    </cfRule>
    <cfRule type="expression" dxfId="101" priority="148">
      <formula>AND($G$12&gt;1,$L$12="Po kliknutí vyberte ze seznamu")</formula>
    </cfRule>
  </conditionalFormatting>
  <conditionalFormatting sqref="I12">
    <cfRule type="expression" dxfId="100" priority="76">
      <formula>AND($C$12="NE",$I$12&lt;&gt;"Po kliknutí vyberte ze seznamu")</formula>
    </cfRule>
    <cfRule type="expression" dxfId="99" priority="136">
      <formula>AND($G$12&gt;1,$I$12="Po kliknutí vyberte ze seznamu")</formula>
    </cfRule>
  </conditionalFormatting>
  <conditionalFormatting sqref="I14">
    <cfRule type="expression" dxfId="98" priority="73">
      <formula>AND($C$14="NE",$I$14&lt;&gt;"Po kliknutí vyberte ze seznamu")</formula>
    </cfRule>
    <cfRule type="expression" dxfId="97" priority="134">
      <formula>AND($G$14&gt;1,$I$14="Po kliknutí vyberte ze seznamu")</formula>
    </cfRule>
  </conditionalFormatting>
  <conditionalFormatting sqref="I15">
    <cfRule type="expression" dxfId="96" priority="72">
      <formula>AND($C$15="NE",$I$15&lt;&gt;"Po kliknutí vyberte ze seznamu")</formula>
    </cfRule>
    <cfRule type="expression" dxfId="95" priority="133">
      <formula>AND($G$15&gt;1,$I$15="Po kliknutí vyberte ze seznamu")</formula>
    </cfRule>
  </conditionalFormatting>
  <conditionalFormatting sqref="I16">
    <cfRule type="expression" dxfId="94" priority="70">
      <formula>AND($C$16="NE",$I$16&lt;&gt;"Po kliknutí vyberte ze seznamu")</formula>
    </cfRule>
    <cfRule type="expression" dxfId="93" priority="132">
      <formula>AND($G$16&gt;1,$I$16="Po kliknutí vyberte ze seznamu")</formula>
    </cfRule>
  </conditionalFormatting>
  <conditionalFormatting sqref="I17">
    <cfRule type="expression" dxfId="92" priority="69">
      <formula>AND($C$17="NE",$I$17&lt;&gt;"Po kliknutí vyberte ze seznamu")</formula>
    </cfRule>
    <cfRule type="expression" dxfId="91" priority="131">
      <formula>AND($G$17&gt;1,$I$17="Po kliknutí vyberte ze seznamu")</formula>
    </cfRule>
  </conditionalFormatting>
  <conditionalFormatting sqref="I18">
    <cfRule type="expression" dxfId="90" priority="68">
      <formula>AND($C$18="NE",$I$18&lt;&gt;"Po kliknutí vyberte ze seznamu")</formula>
    </cfRule>
    <cfRule type="expression" dxfId="89" priority="130">
      <formula>AND($G$18&gt;1,$I$18="Po kliknutí vyberte ze seznamu")</formula>
    </cfRule>
  </conditionalFormatting>
  <conditionalFormatting sqref="I19">
    <cfRule type="expression" dxfId="88" priority="67">
      <formula>AND($C$19="NE",$I$19&lt;&gt;"Po kliknutí vyberte ze seznamu")</formula>
    </cfRule>
    <cfRule type="expression" dxfId="87" priority="129">
      <formula>AND($G$19&gt;1,$I$19="Po kliknutí vyberte ze seznamu")</formula>
    </cfRule>
  </conditionalFormatting>
  <conditionalFormatting sqref="I20">
    <cfRule type="expression" dxfId="86" priority="66">
      <formula>AND($C$20="NE",$I$20&lt;&gt;"Po kliknutí vyberte ze seznamu")</formula>
    </cfRule>
    <cfRule type="expression" dxfId="85" priority="128">
      <formula>AND($G$20&gt;1,$I$20="Po kliknutí vyberte ze seznamu")</formula>
    </cfRule>
  </conditionalFormatting>
  <conditionalFormatting sqref="I21">
    <cfRule type="expression" dxfId="84" priority="65">
      <formula>AND($C$21="NE",$I$21&lt;&gt;"Po kliknutí vyberte ze seznamu")</formula>
    </cfRule>
    <cfRule type="expression" dxfId="83" priority="127">
      <formula>AND($G$21&gt;1,$I$21="Po kliknutí vyberte ze seznamu")</formula>
    </cfRule>
  </conditionalFormatting>
  <conditionalFormatting sqref="L13">
    <cfRule type="expression" dxfId="82" priority="63">
      <formula>AND($C$13="NE",$L$13&lt;&gt;"Po kliknutí vyberte ze seznamu")</formula>
    </cfRule>
    <cfRule type="expression" dxfId="81" priority="126">
      <formula>AND($G$13&gt;1,$L$13="Po kliknutí vyberte ze seznamu")</formula>
    </cfRule>
  </conditionalFormatting>
  <conditionalFormatting sqref="L14">
    <cfRule type="expression" dxfId="80" priority="62">
      <formula>AND($C$14="NE",$L$14&lt;&gt;"Po kliknutí vyberte ze seznamu")</formula>
    </cfRule>
    <cfRule type="expression" dxfId="79" priority="125">
      <formula>AND($G$14&gt;1,$L$14="Po kliknutí vyberte ze seznamu")</formula>
    </cfRule>
  </conditionalFormatting>
  <conditionalFormatting sqref="I26">
    <cfRule type="expression" dxfId="78" priority="46">
      <formula>AND($C$26="NE",$I$26&lt;&gt;"Po kliknutí vyberte ze seznamu")</formula>
    </cfRule>
    <cfRule type="expression" dxfId="77" priority="117">
      <formula>AND($G$26&gt;1,$I$26="Po kliknutí vyberte ze seznamu")</formula>
    </cfRule>
  </conditionalFormatting>
  <conditionalFormatting sqref="I27">
    <cfRule type="expression" dxfId="76" priority="45">
      <formula>AND($C$27="NE",$I$27&lt;&gt;"Po kliknutí vyberte ze seznamu")</formula>
    </cfRule>
    <cfRule type="expression" dxfId="75" priority="116">
      <formula>AND($G$27&gt;1,$I$27="Po kliknutí vyberte ze seznamu")</formula>
    </cfRule>
  </conditionalFormatting>
  <conditionalFormatting sqref="L26">
    <cfRule type="expression" dxfId="74" priority="18">
      <formula>AND($C$26="NE",$L$26&lt;&gt;"Po kliknutí vyberte ze seznamu")</formula>
    </cfRule>
    <cfRule type="expression" dxfId="73" priority="107">
      <formula>AND($G$26&gt;1,$L$26="Po kliknutí vyberte ze seznamu")</formula>
    </cfRule>
  </conditionalFormatting>
  <conditionalFormatting sqref="L27">
    <cfRule type="expression" dxfId="72" priority="17">
      <formula>AND($C$27="NE",$L$27&lt;&gt;"Po kliknutí vyberte ze seznamu")</formula>
    </cfRule>
    <cfRule type="expression" dxfId="71" priority="106">
      <formula>AND($G$27&gt;1,$L$27="Po kliknutí vyberte ze seznamu")</formula>
    </cfRule>
  </conditionalFormatting>
  <conditionalFormatting sqref="I13">
    <cfRule type="expression" dxfId="70" priority="74">
      <formula>AND($C$13="NE",$I$13&lt;&gt;"Po kliknutí vyberte ze seznamu")</formula>
    </cfRule>
    <cfRule type="expression" dxfId="69" priority="75">
      <formula>AND($G$13&gt;1,$I$13="Po kliknutí vyberte ze seznamu")</formula>
    </cfRule>
  </conditionalFormatting>
  <conditionalFormatting sqref="L15">
    <cfRule type="expression" dxfId="68" priority="59">
      <formula>AND($C$15="NE",$L$15&lt;&gt;"Po kliknutí vyberte ze seznamu")</formula>
    </cfRule>
    <cfRule type="expression" dxfId="67" priority="60">
      <formula>AND($G$15&gt;1,$L$15="Po kliknutí vyberte ze seznamu")</formula>
    </cfRule>
  </conditionalFormatting>
  <conditionalFormatting sqref="L16">
    <cfRule type="expression" dxfId="66" priority="57">
      <formula>AND($C$16="NE",$L$16&lt;&gt;"Po kliknutí vyberte ze seznamu")</formula>
    </cfRule>
    <cfRule type="expression" dxfId="65" priority="58">
      <formula>AND($G$16&gt;1,$L$16="Po kliknutí vyberte ze seznamu")</formula>
    </cfRule>
  </conditionalFormatting>
  <conditionalFormatting sqref="L17">
    <cfRule type="expression" dxfId="64" priority="55">
      <formula>AND($C$17="NE",$L$17&lt;&gt;"Po kliknutí vyberte ze seznamu")</formula>
    </cfRule>
    <cfRule type="expression" dxfId="63" priority="56">
      <formula>AND($G$17&gt;1,$L$17="Po kliknutí vyberte ze seznamu")</formula>
    </cfRule>
  </conditionalFormatting>
  <conditionalFormatting sqref="L18">
    <cfRule type="expression" dxfId="62" priority="53">
      <formula>AND($C$18="NE",$L$18&lt;&gt;"Po kliknutí vyberte ze seznamu")</formula>
    </cfRule>
    <cfRule type="expression" dxfId="61" priority="54">
      <formula>AND($G$18&gt;1,$L$18="Po kliknutí vyberte ze seznamu")</formula>
    </cfRule>
  </conditionalFormatting>
  <conditionalFormatting sqref="L19">
    <cfRule type="expression" dxfId="60" priority="51">
      <formula>AND($C$19="NE",$L$19&lt;&gt;"Po kliknutí vyberte ze seznamu")</formula>
    </cfRule>
    <cfRule type="expression" dxfId="59" priority="52">
      <formula>AND($G$19&gt;1,$L$19="Po kliknutí vyberte ze seznamu")</formula>
    </cfRule>
  </conditionalFormatting>
  <conditionalFormatting sqref="L20">
    <cfRule type="expression" dxfId="58" priority="49">
      <formula>AND($C$20="NE",$L$20&lt;&gt;"Po kliknutí vyberte ze seznamu")</formula>
    </cfRule>
    <cfRule type="expression" dxfId="57" priority="50">
      <formula>AND($G$20&gt;1,$L$20="Po kliknutí vyberte ze seznamu")</formula>
    </cfRule>
  </conditionalFormatting>
  <conditionalFormatting sqref="L21">
    <cfRule type="expression" dxfId="56" priority="47">
      <formula>AND($C$21="NE",$L$21&lt;&gt;"Po kliknutí vyberte ze seznamu")</formula>
    </cfRule>
    <cfRule type="expression" dxfId="55" priority="48">
      <formula>AND($G$21&gt;1,$L$21="Po kliknutí vyberte ze seznamu")</formula>
    </cfRule>
  </conditionalFormatting>
  <conditionalFormatting sqref="I28">
    <cfRule type="expression" dxfId="54" priority="33">
      <formula>AND($C$28="NE",$I$28&lt;&gt;"Po kliknutí vyberte ze seznamu")</formula>
    </cfRule>
    <cfRule type="expression" dxfId="53" priority="34">
      <formula>AND($G$28&gt;1,$I$28="Po kliknutí vyberte ze seznamu")</formula>
    </cfRule>
  </conditionalFormatting>
  <conditionalFormatting sqref="I29">
    <cfRule type="expression" dxfId="52" priority="31">
      <formula>AND($C$29="NE",$I$29&lt;&gt;"Po kliknutí vyberte ze seznamu")</formula>
    </cfRule>
    <cfRule type="expression" dxfId="51" priority="32">
      <formula>AND($G$29&gt;1,$I$29="Po kliknutí vyberte ze seznamu")</formula>
    </cfRule>
  </conditionalFormatting>
  <conditionalFormatting sqref="I30">
    <cfRule type="expression" dxfId="50" priority="29">
      <formula>AND($C$30="NE",$I$30&lt;&gt;"Po kliknutí vyberte ze seznamu")</formula>
    </cfRule>
    <cfRule type="expression" dxfId="49" priority="30">
      <formula>AND($G$30&gt;1,$I$30="Po kliknutí vyberte ze seznamu")</formula>
    </cfRule>
  </conditionalFormatting>
  <conditionalFormatting sqref="I31">
    <cfRule type="expression" dxfId="48" priority="27">
      <formula>AND($C$31="NE",$I$31&lt;&gt;"Po kliknutí vyberte ze seznamu")</formula>
    </cfRule>
    <cfRule type="expression" dxfId="47" priority="28">
      <formula>AND($G$31&gt;1,$I$31="Po kliknutí vyberte ze seznamu")</formula>
    </cfRule>
  </conditionalFormatting>
  <conditionalFormatting sqref="I32">
    <cfRule type="expression" dxfId="46" priority="25">
      <formula>AND($C$32="NE",$I$32&lt;&gt;"Po kliknutí vyberte ze seznamu")</formula>
    </cfRule>
    <cfRule type="expression" dxfId="45" priority="26">
      <formula>AND($G$32&gt;1,$I$32="Po kliknutí vyberte ze seznamu")</formula>
    </cfRule>
  </conditionalFormatting>
  <conditionalFormatting sqref="I33">
    <cfRule type="expression" dxfId="44" priority="23">
      <formula>AND($C$33="NE",$I$33&lt;&gt;"Po kliknutí vyberte ze seznamu")</formula>
    </cfRule>
    <cfRule type="expression" dxfId="43" priority="24">
      <formula>AND($G$33&gt;1,$I$33="Po kliknutí vyberte ze seznamu")</formula>
    </cfRule>
  </conditionalFormatting>
  <conditionalFormatting sqref="I34">
    <cfRule type="expression" dxfId="42" priority="21">
      <formula>AND($C$34="NE",$I$34&lt;&gt;"Po kliknutí vyberte ze seznamu")</formula>
    </cfRule>
    <cfRule type="expression" dxfId="41" priority="22">
      <formula>AND($G$34&gt;1,$I$34="Po kliknutí vyberte ze seznamu")</formula>
    </cfRule>
  </conditionalFormatting>
  <conditionalFormatting sqref="I35">
    <cfRule type="expression" dxfId="40" priority="19">
      <formula>AND($C$35="NE",$I$35&lt;&gt;"Po kliknutí vyberte ze seznamu")</formula>
    </cfRule>
    <cfRule type="expression" dxfId="39" priority="20">
      <formula>AND($G$35&gt;1,$I$35="Po kliknutí vyberte ze seznamu")</formula>
    </cfRule>
  </conditionalFormatting>
  <conditionalFormatting sqref="L28">
    <cfRule type="expression" dxfId="38" priority="15">
      <formula>AND($C$28="NE",$L$28&lt;&gt;"Po kliknutí vyberte ze seznamu")</formula>
    </cfRule>
    <cfRule type="expression" dxfId="37" priority="16">
      <formula>AND($G$28&gt;1,$L$28="Po kliknutí vyberte ze seznamu")</formula>
    </cfRule>
  </conditionalFormatting>
  <conditionalFormatting sqref="L30">
    <cfRule type="expression" dxfId="36" priority="13">
      <formula>AND($C$30="NE",$L$30&lt;&gt;"Po kliknutí vyberte ze seznamu")</formula>
    </cfRule>
    <cfRule type="expression" dxfId="35" priority="14">
      <formula>AND($G$30&gt;1,$L$30="Po kliknutí vyberte ze seznamu")</formula>
    </cfRule>
  </conditionalFormatting>
  <conditionalFormatting sqref="L29">
    <cfRule type="expression" dxfId="34" priority="11">
      <formula>AND($C$29="NE",$L$29&lt;&gt;"Po kliknutí vyberte ze seznamu")</formula>
    </cfRule>
    <cfRule type="expression" dxfId="33" priority="12">
      <formula>AND($G$29&gt;1,$L$29="Po kliknutí vyberte ze seznamu")</formula>
    </cfRule>
  </conditionalFormatting>
  <conditionalFormatting sqref="L31">
    <cfRule type="expression" dxfId="32" priority="9">
      <formula>AND($C$31="NE",$L$31&lt;&gt;"Po kliknutí vyberte ze seznamu")</formula>
    </cfRule>
    <cfRule type="expression" dxfId="31" priority="10">
      <formula>AND($G$31&gt;1,$L$31="Po kliknutí vyberte ze seznamu")</formula>
    </cfRule>
  </conditionalFormatting>
  <conditionalFormatting sqref="L32">
    <cfRule type="expression" dxfId="30" priority="7">
      <formula>AND($C$32="NE",$L$32&lt;&gt;"Po kliknutí vyberte ze seznamu")</formula>
    </cfRule>
    <cfRule type="expression" dxfId="29" priority="8">
      <formula>AND($G$32&gt;1,$L$32="Po kliknutí vyberte ze seznamu")</formula>
    </cfRule>
  </conditionalFormatting>
  <conditionalFormatting sqref="L33">
    <cfRule type="expression" dxfId="28" priority="5">
      <formula>AND($C$33="NE",$L$33&lt;&gt;"Po kliknutí vyberte ze seznamu")</formula>
    </cfRule>
    <cfRule type="expression" dxfId="27" priority="6">
      <formula>AND($G$33&gt;1,$L$33="Po kliknutí vyberte ze seznamu")</formula>
    </cfRule>
  </conditionalFormatting>
  <conditionalFormatting sqref="L34">
    <cfRule type="expression" dxfId="26" priority="3">
      <formula>AND($C$34="NE",$L$34&lt;&gt;"Po kliknutí vyberte ze seznamu")</formula>
    </cfRule>
    <cfRule type="expression" dxfId="25" priority="4">
      <formula>AND($G$34&gt;1,$L$34="Po kliknutí vyberte ze seznamu")</formula>
    </cfRule>
  </conditionalFormatting>
  <conditionalFormatting sqref="L35">
    <cfRule type="expression" dxfId="24" priority="1">
      <formula>AND($C$35="NE",$L$35&lt;&gt;"Po kliknutí vyberte ze seznamu")</formula>
    </cfRule>
    <cfRule type="expression" dxfId="23" priority="2">
      <formula>AND($G$35&gt;1,$L$35="Po kliknutí vyberte ze seznamu")</formula>
    </cfRule>
  </conditionalFormatting>
  <dataValidations count="3">
    <dataValidation type="list" allowBlank="1" showInputMessage="1" showErrorMessage="1" sqref="L26:L36 L12:L22" xr:uid="{00000000-0002-0000-0500-000000000000}">
      <formula1>$R$17:$R$21</formula1>
    </dataValidation>
    <dataValidation type="list" allowBlank="1" showInputMessage="1" showErrorMessage="1" sqref="I26:I36 I12:I22" xr:uid="{00000000-0002-0000-0500-000001000000}">
      <formula1>$R$12:$R$16</formula1>
    </dataValidation>
    <dataValidation type="list" allowBlank="1" showInputMessage="1" showErrorMessage="1" sqref="C12:C22 C26:C36" xr:uid="{00000000-0002-0000-0500-000002000000}">
      <formula1>"NE,ANO"</formula1>
    </dataValidation>
  </dataValidations>
  <hyperlinks>
    <hyperlink ref="B1:F1" location="'Hlavní strana'!A1" display="zpět na hlavní stranu" xr:uid="{00000000-0004-0000-0500-000000000000}"/>
    <hyperlink ref="I4" r:id="rId3" xr:uid="{00000000-0004-0000-0500-000001000000}"/>
  </hyperlinks>
  <pageMargins left="0.7" right="0.7" top="0.78740157499999996" bottom="0.78740157499999996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M34"/>
  <sheetViews>
    <sheetView zoomScale="85" zoomScaleNormal="85" workbookViewId="0">
      <selection activeCell="C2" sqref="C2:F2"/>
    </sheetView>
  </sheetViews>
  <sheetFormatPr defaultColWidth="0" defaultRowHeight="14.4" zeroHeight="1" x14ac:dyDescent="0.3"/>
  <cols>
    <col min="1" max="1" width="2.6640625" style="264" customWidth="1"/>
    <col min="2" max="2" width="18.88671875" style="267" customWidth="1"/>
    <col min="3" max="3" width="29.6640625" style="267" customWidth="1"/>
    <col min="4" max="4" width="25.33203125" style="267" customWidth="1"/>
    <col min="5" max="5" width="26" style="391" customWidth="1"/>
    <col min="6" max="6" width="26.109375" style="392" customWidth="1"/>
    <col min="7" max="8" width="25.44140625" style="392" customWidth="1"/>
    <col min="9" max="9" width="9.109375" style="264" customWidth="1"/>
    <col min="10" max="10" width="9.109375" style="264" hidden="1" customWidth="1"/>
    <col min="11" max="16384" width="9.109375" style="267" hidden="1"/>
  </cols>
  <sheetData>
    <row r="1" spans="1:13" s="264" customFormat="1" ht="15" customHeight="1" thickBot="1" x14ac:dyDescent="0.35">
      <c r="B1" s="708" t="s">
        <v>28</v>
      </c>
      <c r="C1" s="709"/>
      <c r="E1" s="346"/>
      <c r="F1" s="347"/>
      <c r="G1" s="347"/>
      <c r="H1" s="347"/>
    </row>
    <row r="2" spans="1:13" s="303" customFormat="1" ht="64.5" customHeight="1" x14ac:dyDescent="0.6">
      <c r="A2" s="302"/>
      <c r="B2" s="231"/>
      <c r="C2" s="910" t="s">
        <v>208</v>
      </c>
      <c r="D2" s="910"/>
      <c r="E2" s="910"/>
      <c r="F2" s="911"/>
      <c r="G2" s="348"/>
      <c r="H2" s="348"/>
      <c r="I2" s="302"/>
      <c r="J2" s="302"/>
    </row>
    <row r="3" spans="1:13" s="303" customFormat="1" ht="11.25" customHeight="1" thickBot="1" x14ac:dyDescent="0.35">
      <c r="A3" s="302"/>
      <c r="B3" s="232"/>
      <c r="C3" s="233"/>
      <c r="D3" s="233"/>
      <c r="E3" s="233"/>
      <c r="F3" s="234"/>
      <c r="G3" s="349"/>
      <c r="H3" s="349"/>
      <c r="I3" s="302"/>
      <c r="J3" s="302"/>
    </row>
    <row r="4" spans="1:13" s="303" customFormat="1" ht="27" customHeight="1" thickBot="1" x14ac:dyDescent="0.35">
      <c r="A4" s="302"/>
      <c r="B4" s="897" t="s">
        <v>157</v>
      </c>
      <c r="C4" s="898"/>
      <c r="D4" s="898"/>
      <c r="E4" s="898"/>
      <c r="F4" s="899"/>
      <c r="G4" s="348"/>
      <c r="H4" s="348"/>
      <c r="I4" s="302"/>
      <c r="J4" s="302"/>
    </row>
    <row r="5" spans="1:13" s="303" customFormat="1" ht="33" customHeight="1" thickBot="1" x14ac:dyDescent="0.35">
      <c r="A5" s="302"/>
      <c r="B5" s="350"/>
      <c r="C5" s="351" t="s">
        <v>179</v>
      </c>
      <c r="D5" s="352" t="s">
        <v>161</v>
      </c>
      <c r="E5" s="353" t="s">
        <v>182</v>
      </c>
      <c r="F5" s="354" t="s">
        <v>163</v>
      </c>
      <c r="G5" s="349"/>
      <c r="H5" s="349"/>
      <c r="I5" s="302"/>
      <c r="J5" s="302"/>
      <c r="K5" s="303" t="s">
        <v>205</v>
      </c>
      <c r="M5" s="355" t="s">
        <v>205</v>
      </c>
    </row>
    <row r="6" spans="1:13" s="303" customFormat="1" ht="27.75" customHeight="1" thickBot="1" x14ac:dyDescent="0.35">
      <c r="A6" s="302"/>
      <c r="B6" s="356" t="s">
        <v>159</v>
      </c>
      <c r="C6" s="393" t="s">
        <v>205</v>
      </c>
      <c r="D6" s="394">
        <v>0</v>
      </c>
      <c r="E6" s="357">
        <f>IF(C13="Vyberte ze seznamu",0,((C6/0.5)*D6))</f>
        <v>0</v>
      </c>
      <c r="F6" s="358">
        <f>E6*(' MŠ + ZŠ '!AE10)</f>
        <v>0</v>
      </c>
      <c r="G6" s="349"/>
      <c r="H6" s="349"/>
      <c r="I6" s="302"/>
      <c r="J6" s="302"/>
      <c r="K6" s="359">
        <v>0.5</v>
      </c>
      <c r="M6" s="359">
        <v>0.1</v>
      </c>
    </row>
    <row r="7" spans="1:13" s="303" customFormat="1" ht="23.25" customHeight="1" x14ac:dyDescent="0.3">
      <c r="A7" s="302"/>
      <c r="B7" s="909" t="s">
        <v>160</v>
      </c>
      <c r="C7" s="360">
        <v>0.5</v>
      </c>
      <c r="D7" s="361">
        <v>12</v>
      </c>
      <c r="E7" s="361">
        <f t="shared" ref="E7:E10" si="0">(C7/0.5)*D7</f>
        <v>12</v>
      </c>
      <c r="F7" s="362">
        <f>E7*(' MŠ + ZŠ '!AE10)</f>
        <v>281340</v>
      </c>
      <c r="G7" s="349"/>
      <c r="H7" s="349"/>
      <c r="I7" s="302"/>
      <c r="J7" s="302"/>
      <c r="K7" s="359">
        <v>1</v>
      </c>
      <c r="M7" s="359">
        <v>0.2</v>
      </c>
    </row>
    <row r="8" spans="1:13" s="303" customFormat="1" ht="23.25" customHeight="1" x14ac:dyDescent="0.3">
      <c r="A8" s="302"/>
      <c r="B8" s="909"/>
      <c r="C8" s="363">
        <v>0.5</v>
      </c>
      <c r="D8" s="364">
        <v>24</v>
      </c>
      <c r="E8" s="364">
        <f t="shared" ref="E8" si="1">(C8/0.5)*D8</f>
        <v>24</v>
      </c>
      <c r="F8" s="365">
        <f>E8*(' MŠ + ZŠ '!AE10)</f>
        <v>562680</v>
      </c>
      <c r="G8" s="349"/>
      <c r="H8" s="349"/>
      <c r="I8" s="302"/>
      <c r="J8" s="302"/>
      <c r="K8" s="359">
        <v>1.5</v>
      </c>
      <c r="M8" s="359">
        <v>0.3</v>
      </c>
    </row>
    <row r="9" spans="1:13" s="303" customFormat="1" ht="23.25" customHeight="1" x14ac:dyDescent="0.3">
      <c r="A9" s="302"/>
      <c r="B9" s="909"/>
      <c r="C9" s="363">
        <v>1</v>
      </c>
      <c r="D9" s="364">
        <v>12</v>
      </c>
      <c r="E9" s="364">
        <f t="shared" si="0"/>
        <v>24</v>
      </c>
      <c r="F9" s="365">
        <f>E9*(' MŠ + ZŠ '!AE10)</f>
        <v>562680</v>
      </c>
      <c r="G9" s="349"/>
      <c r="H9" s="349"/>
      <c r="I9" s="302"/>
      <c r="J9" s="302"/>
      <c r="K9" s="359">
        <v>2</v>
      </c>
      <c r="M9" s="359">
        <v>0.4</v>
      </c>
    </row>
    <row r="10" spans="1:13" s="303" customFormat="1" ht="23.25" customHeight="1" thickBot="1" x14ac:dyDescent="0.35">
      <c r="A10" s="302"/>
      <c r="B10" s="906"/>
      <c r="C10" s="363">
        <v>1.5</v>
      </c>
      <c r="D10" s="364">
        <v>5</v>
      </c>
      <c r="E10" s="366">
        <f t="shared" si="0"/>
        <v>15</v>
      </c>
      <c r="F10" s="365">
        <f>E10*(' MŠ + ZŠ '!AE10)</f>
        <v>351675</v>
      </c>
      <c r="G10" s="349"/>
      <c r="H10" s="349"/>
      <c r="I10" s="302"/>
      <c r="J10" s="302"/>
      <c r="K10" s="359">
        <v>2.5</v>
      </c>
      <c r="M10" s="359">
        <v>0.5</v>
      </c>
    </row>
    <row r="11" spans="1:13" s="303" customFormat="1" ht="27" customHeight="1" thickBot="1" x14ac:dyDescent="0.35">
      <c r="A11" s="302"/>
      <c r="B11" s="897" t="s">
        <v>257</v>
      </c>
      <c r="C11" s="898"/>
      <c r="D11" s="898"/>
      <c r="E11" s="898"/>
      <c r="F11" s="899"/>
      <c r="G11" s="348"/>
      <c r="H11" s="348"/>
      <c r="I11" s="302"/>
      <c r="J11" s="302"/>
      <c r="K11" s="359">
        <v>3</v>
      </c>
      <c r="M11" s="359">
        <v>0.6</v>
      </c>
    </row>
    <row r="12" spans="1:13" s="303" customFormat="1" ht="32.25" customHeight="1" thickBot="1" x14ac:dyDescent="0.35">
      <c r="A12" s="302"/>
      <c r="B12" s="367"/>
      <c r="C12" s="351" t="s">
        <v>180</v>
      </c>
      <c r="D12" s="352" t="s">
        <v>161</v>
      </c>
      <c r="E12" s="353" t="s">
        <v>182</v>
      </c>
      <c r="F12" s="354" t="s">
        <v>163</v>
      </c>
      <c r="G12" s="349"/>
      <c r="H12" s="349"/>
      <c r="I12" s="302"/>
      <c r="J12" s="302"/>
      <c r="K12" s="359">
        <v>3.5</v>
      </c>
      <c r="M12" s="303">
        <v>0.7</v>
      </c>
    </row>
    <row r="13" spans="1:13" s="303" customFormat="1" ht="27" customHeight="1" thickBot="1" x14ac:dyDescent="0.35">
      <c r="A13" s="302"/>
      <c r="B13" s="356" t="s">
        <v>159</v>
      </c>
      <c r="C13" s="393" t="s">
        <v>205</v>
      </c>
      <c r="D13" s="394">
        <v>0</v>
      </c>
      <c r="E13" s="357">
        <f>IF(C13="Vyberte ze seznamu",0,((C13/0.1)*D13))</f>
        <v>0</v>
      </c>
      <c r="F13" s="368">
        <f>E13*(' MŠ + ZŠ '!AE11)</f>
        <v>0</v>
      </c>
      <c r="G13" s="349"/>
      <c r="H13" s="349"/>
      <c r="I13" s="302"/>
      <c r="J13" s="302"/>
      <c r="K13" s="359">
        <v>4</v>
      </c>
      <c r="M13" s="359">
        <v>0.8</v>
      </c>
    </row>
    <row r="14" spans="1:13" s="303" customFormat="1" ht="24" customHeight="1" x14ac:dyDescent="0.3">
      <c r="A14" s="302"/>
      <c r="B14" s="909" t="s">
        <v>160</v>
      </c>
      <c r="C14" s="360">
        <v>0.2</v>
      </c>
      <c r="D14" s="361">
        <v>24</v>
      </c>
      <c r="E14" s="361">
        <f t="shared" ref="E14:E17" si="2">(C14/0.1)*D14</f>
        <v>48</v>
      </c>
      <c r="F14" s="362">
        <f>E14*(' MŠ + ZŠ '!AE11)</f>
        <v>282192</v>
      </c>
      <c r="G14" s="349"/>
      <c r="H14" s="349"/>
      <c r="I14" s="302"/>
      <c r="J14" s="302"/>
      <c r="K14" s="359">
        <v>4.5</v>
      </c>
      <c r="M14" s="359">
        <v>0.9</v>
      </c>
    </row>
    <row r="15" spans="1:13" s="303" customFormat="1" ht="24" customHeight="1" x14ac:dyDescent="0.3">
      <c r="A15" s="302"/>
      <c r="B15" s="909"/>
      <c r="C15" s="363">
        <v>0.3</v>
      </c>
      <c r="D15" s="364">
        <v>24</v>
      </c>
      <c r="E15" s="364">
        <f t="shared" si="2"/>
        <v>71.999999999999986</v>
      </c>
      <c r="F15" s="365">
        <f>E15*(' MŠ + ZŠ '!AE11)</f>
        <v>423287.99999999994</v>
      </c>
      <c r="G15" s="349"/>
      <c r="H15" s="349"/>
      <c r="I15" s="302"/>
      <c r="J15" s="302"/>
      <c r="K15" s="359">
        <v>5</v>
      </c>
      <c r="M15" s="359">
        <v>1</v>
      </c>
    </row>
    <row r="16" spans="1:13" s="303" customFormat="1" ht="24" customHeight="1" x14ac:dyDescent="0.3">
      <c r="A16" s="302"/>
      <c r="B16" s="909"/>
      <c r="C16" s="363">
        <v>0.3</v>
      </c>
      <c r="D16" s="364">
        <v>12</v>
      </c>
      <c r="E16" s="364">
        <f t="shared" ref="E16" si="3">(C16/0.1)*D16</f>
        <v>35.999999999999993</v>
      </c>
      <c r="F16" s="365">
        <f>E16*(' MŠ + ZŠ '!AE11)</f>
        <v>211643.99999999997</v>
      </c>
      <c r="G16" s="349"/>
      <c r="H16" s="349"/>
      <c r="I16" s="302"/>
      <c r="J16" s="302"/>
      <c r="K16" s="355" t="s">
        <v>230</v>
      </c>
      <c r="M16" s="359">
        <v>1.1000000000000001</v>
      </c>
    </row>
    <row r="17" spans="1:13" s="303" customFormat="1" ht="24" customHeight="1" thickBot="1" x14ac:dyDescent="0.35">
      <c r="A17" s="302"/>
      <c r="B17" s="906"/>
      <c r="C17" s="363">
        <v>0.5</v>
      </c>
      <c r="D17" s="364">
        <v>12</v>
      </c>
      <c r="E17" s="364">
        <f t="shared" si="2"/>
        <v>60</v>
      </c>
      <c r="F17" s="365">
        <f>E17*(' MŠ + ZŠ '!AE11)</f>
        <v>352740</v>
      </c>
      <c r="G17" s="349"/>
      <c r="H17" s="349"/>
      <c r="I17" s="302"/>
      <c r="J17" s="302"/>
      <c r="M17" s="359">
        <v>1.2</v>
      </c>
    </row>
    <row r="18" spans="1:13" s="303" customFormat="1" ht="27" customHeight="1" thickBot="1" x14ac:dyDescent="0.35">
      <c r="A18" s="302"/>
      <c r="B18" s="897" t="s">
        <v>164</v>
      </c>
      <c r="C18" s="898"/>
      <c r="D18" s="898"/>
      <c r="E18" s="898"/>
      <c r="F18" s="898"/>
      <c r="G18" s="898"/>
      <c r="H18" s="899"/>
      <c r="I18" s="302"/>
      <c r="J18" s="302"/>
      <c r="M18" s="359">
        <v>1.3</v>
      </c>
    </row>
    <row r="19" spans="1:13" s="303" customFormat="1" ht="33" customHeight="1" thickBot="1" x14ac:dyDescent="0.35">
      <c r="A19" s="302"/>
      <c r="B19" s="369"/>
      <c r="C19" s="370" t="s">
        <v>166</v>
      </c>
      <c r="D19" s="370" t="s">
        <v>181</v>
      </c>
      <c r="E19" s="371" t="s">
        <v>170</v>
      </c>
      <c r="F19" s="372" t="s">
        <v>178</v>
      </c>
      <c r="G19" s="373" t="s">
        <v>182</v>
      </c>
      <c r="H19" s="374" t="s">
        <v>163</v>
      </c>
      <c r="I19" s="302"/>
      <c r="J19" s="302"/>
      <c r="M19" s="359">
        <v>1.4</v>
      </c>
    </row>
    <row r="20" spans="1:13" s="303" customFormat="1" ht="27.75" customHeight="1" x14ac:dyDescent="0.3">
      <c r="A20" s="302"/>
      <c r="B20" s="900" t="s">
        <v>159</v>
      </c>
      <c r="C20" s="375" t="s">
        <v>171</v>
      </c>
      <c r="D20" s="395"/>
      <c r="E20" s="375">
        <f>1*D20</f>
        <v>0</v>
      </c>
      <c r="F20" s="376">
        <f>E20*(' MŠ + ZŠ '!AE17)</f>
        <v>0</v>
      </c>
      <c r="G20" s="903">
        <f>E20+E21+E22+E23</f>
        <v>0</v>
      </c>
      <c r="H20" s="890">
        <f>G20*(' MŠ + ZŠ '!AE17)</f>
        <v>0</v>
      </c>
      <c r="I20" s="302"/>
      <c r="J20" s="264"/>
      <c r="M20" s="359">
        <v>1.5</v>
      </c>
    </row>
    <row r="21" spans="1:13" s="303" customFormat="1" ht="27.75" customHeight="1" x14ac:dyDescent="0.3">
      <c r="A21" s="302"/>
      <c r="B21" s="901"/>
      <c r="C21" s="377" t="s">
        <v>167</v>
      </c>
      <c r="D21" s="396"/>
      <c r="E21" s="377">
        <f>2*D21</f>
        <v>0</v>
      </c>
      <c r="F21" s="378">
        <f>E21*(' MŠ + ZŠ '!AE17)</f>
        <v>0</v>
      </c>
      <c r="G21" s="904"/>
      <c r="H21" s="891"/>
      <c r="I21" s="302"/>
      <c r="J21" s="264"/>
      <c r="M21" s="359">
        <v>1.6</v>
      </c>
    </row>
    <row r="22" spans="1:13" s="303" customFormat="1" ht="27.75" customHeight="1" x14ac:dyDescent="0.3">
      <c r="A22" s="302"/>
      <c r="B22" s="901"/>
      <c r="C22" s="377" t="s">
        <v>168</v>
      </c>
      <c r="D22" s="396"/>
      <c r="E22" s="377">
        <f>3*D22</f>
        <v>0</v>
      </c>
      <c r="F22" s="378">
        <f>E22*(' MŠ + ZŠ '!AE17)</f>
        <v>0</v>
      </c>
      <c r="G22" s="904"/>
      <c r="H22" s="891"/>
      <c r="I22" s="302"/>
      <c r="J22" s="264"/>
      <c r="M22" s="359">
        <v>1.7</v>
      </c>
    </row>
    <row r="23" spans="1:13" s="303" customFormat="1" ht="27.75" customHeight="1" thickBot="1" x14ac:dyDescent="0.35">
      <c r="A23" s="302"/>
      <c r="B23" s="902"/>
      <c r="C23" s="379" t="s">
        <v>169</v>
      </c>
      <c r="D23" s="397"/>
      <c r="E23" s="379">
        <f>4*D23</f>
        <v>0</v>
      </c>
      <c r="F23" s="380">
        <f>E23*(' MŠ + ZŠ '!AE17)</f>
        <v>0</v>
      </c>
      <c r="G23" s="905"/>
      <c r="H23" s="892"/>
      <c r="I23" s="302"/>
      <c r="J23" s="264"/>
      <c r="M23" s="359">
        <v>1.8</v>
      </c>
    </row>
    <row r="24" spans="1:13" s="303" customFormat="1" ht="24" customHeight="1" x14ac:dyDescent="0.3">
      <c r="A24" s="302"/>
      <c r="B24" s="906" t="s">
        <v>160</v>
      </c>
      <c r="C24" s="381" t="s">
        <v>173</v>
      </c>
      <c r="D24" s="381"/>
      <c r="E24" s="382">
        <f>1*D24</f>
        <v>0</v>
      </c>
      <c r="F24" s="383">
        <f>E24*(' MŠ + ZŠ '!AE17)</f>
        <v>0</v>
      </c>
      <c r="G24" s="895">
        <f>E24+E25+E26+E27+E28</f>
        <v>0</v>
      </c>
      <c r="H24" s="893">
        <f>G24*(' MŠ + ZŠ '!AE17)</f>
        <v>0</v>
      </c>
      <c r="I24" s="302"/>
      <c r="J24" s="302"/>
      <c r="M24" s="359">
        <v>1.9</v>
      </c>
    </row>
    <row r="25" spans="1:13" s="303" customFormat="1" ht="24" customHeight="1" x14ac:dyDescent="0.3">
      <c r="A25" s="302"/>
      <c r="B25" s="907"/>
      <c r="C25" s="384" t="s">
        <v>172</v>
      </c>
      <c r="D25" s="384"/>
      <c r="E25" s="385">
        <f>1*D25</f>
        <v>0</v>
      </c>
      <c r="F25" s="386">
        <f>E25*(' MŠ + ZŠ '!AE17)</f>
        <v>0</v>
      </c>
      <c r="G25" s="895"/>
      <c r="H25" s="893"/>
      <c r="I25" s="302"/>
      <c r="J25" s="302"/>
      <c r="M25" s="359">
        <v>2</v>
      </c>
    </row>
    <row r="26" spans="1:13" s="303" customFormat="1" ht="24" customHeight="1" x14ac:dyDescent="0.3">
      <c r="A26" s="302"/>
      <c r="B26" s="907"/>
      <c r="C26" s="384" t="s">
        <v>174</v>
      </c>
      <c r="D26" s="384"/>
      <c r="E26" s="385">
        <f>2*D26</f>
        <v>0</v>
      </c>
      <c r="F26" s="386">
        <f>E26*(' MŠ + ZŠ '!AE17)</f>
        <v>0</v>
      </c>
      <c r="G26" s="895"/>
      <c r="H26" s="893"/>
      <c r="I26" s="302"/>
      <c r="J26" s="302"/>
      <c r="M26" s="355" t="s">
        <v>230</v>
      </c>
    </row>
    <row r="27" spans="1:13" s="303" customFormat="1" ht="24" customHeight="1" x14ac:dyDescent="0.3">
      <c r="A27" s="302"/>
      <c r="B27" s="907"/>
      <c r="C27" s="384" t="s">
        <v>221</v>
      </c>
      <c r="D27" s="384"/>
      <c r="E27" s="385">
        <f>3*D27</f>
        <v>0</v>
      </c>
      <c r="F27" s="386">
        <f>E27*(' MŠ + ZŠ '!AE17)</f>
        <v>0</v>
      </c>
      <c r="G27" s="895"/>
      <c r="H27" s="893"/>
      <c r="I27" s="302"/>
      <c r="J27" s="302"/>
      <c r="M27" s="359"/>
    </row>
    <row r="28" spans="1:13" s="303" customFormat="1" ht="24" customHeight="1" thickBot="1" x14ac:dyDescent="0.35">
      <c r="A28" s="302"/>
      <c r="B28" s="908"/>
      <c r="C28" s="387" t="s">
        <v>220</v>
      </c>
      <c r="D28" s="387"/>
      <c r="E28" s="388">
        <f>4*D28</f>
        <v>0</v>
      </c>
      <c r="F28" s="389">
        <f>E28*(' MŠ + ZŠ '!AE17)</f>
        <v>0</v>
      </c>
      <c r="G28" s="896"/>
      <c r="H28" s="894"/>
      <c r="I28" s="302"/>
      <c r="J28" s="302"/>
      <c r="M28" s="359"/>
    </row>
    <row r="29" spans="1:13" s="264" customFormat="1" x14ac:dyDescent="0.3">
      <c r="E29" s="346"/>
      <c r="F29" s="347"/>
      <c r="G29" s="347"/>
      <c r="H29" s="347"/>
      <c r="M29" s="282"/>
    </row>
    <row r="30" spans="1:13" s="264" customFormat="1" x14ac:dyDescent="0.3">
      <c r="E30" s="346"/>
      <c r="F30" s="347"/>
      <c r="G30" s="347"/>
      <c r="H30" s="347"/>
      <c r="M30" s="359"/>
    </row>
    <row r="31" spans="1:13" s="264" customFormat="1" x14ac:dyDescent="0.3">
      <c r="E31" s="346"/>
      <c r="F31" s="347"/>
      <c r="G31" s="347"/>
      <c r="H31" s="347"/>
      <c r="M31" s="390"/>
    </row>
    <row r="32" spans="1:13" hidden="1" x14ac:dyDescent="0.3">
      <c r="M32" s="359"/>
    </row>
    <row r="33" spans="13:13" hidden="1" x14ac:dyDescent="0.3">
      <c r="M33" s="359"/>
    </row>
    <row r="34" spans="13:13" hidden="1" x14ac:dyDescent="0.3">
      <c r="M34" s="359"/>
    </row>
  </sheetData>
  <sheetProtection algorithmName="SHA-512" hashValue="cUzEv0FS+xUY65QRC6xINI75P/wSDTWW1gBfKpcNMzkNxeUYayaZ0SwEXOPJXxMAqAlTbqYSyp0XbuunMfVXMQ==" saltValue="xaQhLEep07whnJqkAB5Wzg==" spinCount="100000" sheet="1" objects="1" scenarios="1"/>
  <customSheetViews>
    <customSheetView guid="{F09FFBF5-3979-442C-AB39-C5F53FA65885}" scale="85" hiddenRows="1" hiddenColumns="1">
      <selection activeCell="E7" sqref="E7"/>
      <pageMargins left="0.7" right="0.7" top="0.78740157499999996" bottom="0.78740157499999996" header="0.3" footer="0.3"/>
      <pageSetup paperSize="9" orientation="portrait" r:id="rId1"/>
    </customSheetView>
    <customSheetView guid="{4F63E81F-60B6-400F-AE86-BE244C21740D}" scale="85" hiddenRows="1" hiddenColumns="1">
      <selection activeCell="E7" sqref="E7"/>
      <pageMargins left="0.7" right="0.7" top="0.78740157499999996" bottom="0.78740157499999996" header="0.3" footer="0.3"/>
      <pageSetup paperSize="9" orientation="portrait" r:id="rId2"/>
    </customSheetView>
  </customSheetViews>
  <mergeCells count="13">
    <mergeCell ref="B1:C1"/>
    <mergeCell ref="B24:B28"/>
    <mergeCell ref="B4:F4"/>
    <mergeCell ref="B7:B10"/>
    <mergeCell ref="B11:F11"/>
    <mergeCell ref="B14:B17"/>
    <mergeCell ref="C2:F2"/>
    <mergeCell ref="H20:H23"/>
    <mergeCell ref="H24:H28"/>
    <mergeCell ref="G24:G28"/>
    <mergeCell ref="B18:H18"/>
    <mergeCell ref="B20:B23"/>
    <mergeCell ref="G20:G23"/>
  </mergeCells>
  <conditionalFormatting sqref="D6">
    <cfRule type="expression" dxfId="22" priority="6">
      <formula>$D$6&lt;&gt;INT($D$6)</formula>
    </cfRule>
  </conditionalFormatting>
  <conditionalFormatting sqref="D13">
    <cfRule type="expression" dxfId="21" priority="5">
      <formula>$D$13&lt;&gt;INT($D$13)</formula>
    </cfRule>
  </conditionalFormatting>
  <conditionalFormatting sqref="D20">
    <cfRule type="expression" dxfId="20" priority="4">
      <formula>$D$20&lt;&gt;INT($D$20)</formula>
    </cfRule>
  </conditionalFormatting>
  <conditionalFormatting sqref="D21">
    <cfRule type="expression" dxfId="19" priority="3">
      <formula>$D$21&lt;&gt;INT($D$21)</formula>
    </cfRule>
  </conditionalFormatting>
  <conditionalFormatting sqref="D22">
    <cfRule type="expression" dxfId="18" priority="2">
      <formula>$D$22&lt;&gt;INT($D$22)</formula>
    </cfRule>
  </conditionalFormatting>
  <conditionalFormatting sqref="D23">
    <cfRule type="expression" dxfId="17" priority="1">
      <formula>$D$23&lt;&gt;INT($D$23)</formula>
    </cfRule>
  </conditionalFormatting>
  <dataValidations count="3">
    <dataValidation type="whole" allowBlank="1" showInputMessage="1" showErrorMessage="1" sqref="D14:D17 D7:D10" xr:uid="{00000000-0002-0000-0600-000000000000}">
      <formula1>0</formula1>
      <formula2>30</formula2>
    </dataValidation>
    <dataValidation type="list" allowBlank="1" showInputMessage="1" showErrorMessage="1" sqref="C6" xr:uid="{00000000-0002-0000-0600-000001000000}">
      <formula1>$K$5:$K$16</formula1>
    </dataValidation>
    <dataValidation type="list" allowBlank="1" showInputMessage="1" showErrorMessage="1" sqref="C13" xr:uid="{00000000-0002-0000-0600-000002000000}">
      <formula1>$M$5:$M$26</formula1>
    </dataValidation>
  </dataValidations>
  <hyperlinks>
    <hyperlink ref="B1:C1" location="'Hlavní strana'!A1" display="zpět na hlavní stranu" xr:uid="{00000000-0004-0000-0600-000000000000}"/>
  </hyperlinks>
  <pageMargins left="0.7" right="0.7" top="0.78740157499999996" bottom="0.78740157499999996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A1:P53"/>
  <sheetViews>
    <sheetView zoomScale="85" zoomScaleNormal="85" workbookViewId="0">
      <selection activeCell="C2" sqref="C2:F2"/>
    </sheetView>
  </sheetViews>
  <sheetFormatPr defaultColWidth="0" defaultRowHeight="14.4" zeroHeight="1" x14ac:dyDescent="0.3"/>
  <cols>
    <col min="1" max="1" width="2.6640625" style="264" customWidth="1"/>
    <col min="2" max="2" width="16.5546875" style="267" customWidth="1"/>
    <col min="3" max="3" width="29.77734375" style="267" customWidth="1"/>
    <col min="4" max="4" width="29.5546875" style="461" customWidth="1"/>
    <col min="5" max="5" width="32.33203125" style="391" customWidth="1"/>
    <col min="6" max="6" width="25.6640625" style="392" customWidth="1"/>
    <col min="7" max="7" width="26.44140625" style="267" customWidth="1"/>
    <col min="8" max="8" width="23.88671875" style="267" customWidth="1"/>
    <col min="9" max="9" width="24.109375" style="267" customWidth="1"/>
    <col min="10" max="10" width="5.88671875" style="264" customWidth="1"/>
    <col min="11" max="11" width="13.33203125" style="264" hidden="1" customWidth="1"/>
    <col min="12" max="12" width="8" style="267" hidden="1" customWidth="1"/>
    <col min="13" max="13" width="11.33203125" style="267" hidden="1" customWidth="1"/>
    <col min="14" max="14" width="18.109375" style="267" hidden="1" customWidth="1"/>
    <col min="15" max="15" width="22" style="459" hidden="1" customWidth="1"/>
    <col min="16" max="16" width="19.109375" style="267" hidden="1" customWidth="1"/>
    <col min="17" max="16384" width="9.109375" style="267" hidden="1"/>
  </cols>
  <sheetData>
    <row r="1" spans="1:15" s="264" customFormat="1" ht="15" thickBot="1" x14ac:dyDescent="0.35">
      <c r="B1" s="631" t="s">
        <v>28</v>
      </c>
      <c r="C1" s="632"/>
      <c r="E1" s="346"/>
      <c r="F1" s="347"/>
      <c r="G1" s="347"/>
      <c r="H1" s="347"/>
      <c r="O1" s="412"/>
    </row>
    <row r="2" spans="1:15" s="303" customFormat="1" ht="62.25" customHeight="1" x14ac:dyDescent="0.6">
      <c r="A2" s="302"/>
      <c r="B2" s="235"/>
      <c r="C2" s="940" t="s">
        <v>207</v>
      </c>
      <c r="D2" s="940"/>
      <c r="E2" s="940"/>
      <c r="F2" s="941"/>
      <c r="G2" s="348"/>
      <c r="H2" s="348"/>
      <c r="I2" s="302"/>
      <c r="J2" s="302"/>
      <c r="K2" s="302"/>
      <c r="O2" s="355"/>
    </row>
    <row r="3" spans="1:15" s="303" customFormat="1" ht="11.25" customHeight="1" thickBot="1" x14ac:dyDescent="0.35">
      <c r="A3" s="302"/>
      <c r="B3" s="236"/>
      <c r="C3" s="237"/>
      <c r="D3" s="237"/>
      <c r="E3" s="237"/>
      <c r="F3" s="238"/>
      <c r="G3" s="349"/>
      <c r="H3" s="349"/>
      <c r="I3" s="302"/>
      <c r="J3" s="302"/>
      <c r="K3" s="302"/>
      <c r="O3" s="355"/>
    </row>
    <row r="4" spans="1:15" s="303" customFormat="1" ht="27" customHeight="1" thickBot="1" x14ac:dyDescent="0.35">
      <c r="A4" s="302"/>
      <c r="B4" s="413" t="s">
        <v>157</v>
      </c>
      <c r="C4" s="414"/>
      <c r="D4" s="414"/>
      <c r="E4" s="414"/>
      <c r="F4" s="415"/>
      <c r="G4" s="302"/>
      <c r="H4" s="302"/>
      <c r="I4" s="302"/>
      <c r="J4" s="302"/>
      <c r="K4" s="302"/>
      <c r="M4" s="303" t="s">
        <v>205</v>
      </c>
      <c r="O4" s="355" t="s">
        <v>205</v>
      </c>
    </row>
    <row r="5" spans="1:15" s="303" customFormat="1" ht="35.25" customHeight="1" thickBot="1" x14ac:dyDescent="0.35">
      <c r="A5" s="302"/>
      <c r="B5" s="416"/>
      <c r="C5" s="417" t="s">
        <v>202</v>
      </c>
      <c r="D5" s="418" t="s">
        <v>161</v>
      </c>
      <c r="E5" s="373" t="s">
        <v>182</v>
      </c>
      <c r="F5" s="419" t="s">
        <v>163</v>
      </c>
      <c r="G5" s="302"/>
      <c r="H5" s="302"/>
      <c r="I5" s="302"/>
      <c r="J5" s="302"/>
      <c r="K5" s="302"/>
      <c r="M5" s="359">
        <v>0.5</v>
      </c>
      <c r="O5" s="359">
        <v>0.1</v>
      </c>
    </row>
    <row r="6" spans="1:15" s="303" customFormat="1" ht="23.25" customHeight="1" thickBot="1" x14ac:dyDescent="0.35">
      <c r="A6" s="302"/>
      <c r="B6" s="356" t="s">
        <v>159</v>
      </c>
      <c r="C6" s="393" t="s">
        <v>205</v>
      </c>
      <c r="D6" s="394">
        <v>0</v>
      </c>
      <c r="E6" s="420">
        <f>IF(C6="Vyberte ze seznamu",0,((C6/0.5)*D6))</f>
        <v>0</v>
      </c>
      <c r="F6" s="358">
        <f>E6*(' MŠ + ZŠ '!AE10)</f>
        <v>0</v>
      </c>
      <c r="G6" s="302"/>
      <c r="H6" s="302"/>
      <c r="I6" s="302"/>
      <c r="J6" s="302"/>
      <c r="K6" s="302"/>
      <c r="M6" s="359">
        <v>1</v>
      </c>
      <c r="O6" s="359">
        <v>0.2</v>
      </c>
    </row>
    <row r="7" spans="1:15" s="303" customFormat="1" ht="23.25" customHeight="1" x14ac:dyDescent="0.3">
      <c r="A7" s="302"/>
      <c r="B7" s="909" t="s">
        <v>160</v>
      </c>
      <c r="C7" s="360">
        <v>0.5</v>
      </c>
      <c r="D7" s="361">
        <v>12</v>
      </c>
      <c r="E7" s="421">
        <f>(C7/0.5)*D7</f>
        <v>12</v>
      </c>
      <c r="F7" s="362">
        <f>E7*(' MŠ + ZŠ '!AE10)</f>
        <v>281340</v>
      </c>
      <c r="G7" s="302"/>
      <c r="H7" s="302"/>
      <c r="I7" s="302"/>
      <c r="J7" s="302"/>
      <c r="K7" s="302"/>
      <c r="M7" s="359">
        <v>1.5</v>
      </c>
      <c r="O7" s="359">
        <v>0.3</v>
      </c>
    </row>
    <row r="8" spans="1:15" s="303" customFormat="1" ht="23.25" customHeight="1" x14ac:dyDescent="0.3">
      <c r="A8" s="302"/>
      <c r="B8" s="909"/>
      <c r="C8" s="363">
        <v>0.5</v>
      </c>
      <c r="D8" s="364">
        <v>24</v>
      </c>
      <c r="E8" s="422">
        <f>(C8/0.5)*D8</f>
        <v>24</v>
      </c>
      <c r="F8" s="365">
        <f>E8*(' MŠ + ZŠ '!AE10)</f>
        <v>562680</v>
      </c>
      <c r="G8" s="302"/>
      <c r="H8" s="302"/>
      <c r="I8" s="302"/>
      <c r="J8" s="302"/>
      <c r="K8" s="302"/>
      <c r="M8" s="359">
        <v>2</v>
      </c>
      <c r="O8" s="359">
        <v>0.4</v>
      </c>
    </row>
    <row r="9" spans="1:15" s="303" customFormat="1" ht="23.25" customHeight="1" x14ac:dyDescent="0.3">
      <c r="A9" s="302"/>
      <c r="B9" s="909"/>
      <c r="C9" s="363">
        <v>1</v>
      </c>
      <c r="D9" s="364">
        <v>12</v>
      </c>
      <c r="E9" s="422">
        <f>(C9/0.5)*D9</f>
        <v>24</v>
      </c>
      <c r="F9" s="365">
        <f>E9*(' MŠ + ZŠ '!AE10)</f>
        <v>562680</v>
      </c>
      <c r="G9" s="302"/>
      <c r="H9" s="302"/>
      <c r="I9" s="302"/>
      <c r="J9" s="302"/>
      <c r="K9" s="302"/>
      <c r="M9" s="359">
        <v>2.5</v>
      </c>
      <c r="O9" s="359">
        <v>0.5</v>
      </c>
    </row>
    <row r="10" spans="1:15" s="303" customFormat="1" ht="23.25" customHeight="1" thickBot="1" x14ac:dyDescent="0.35">
      <c r="A10" s="302"/>
      <c r="B10" s="906"/>
      <c r="C10" s="363">
        <v>1.5</v>
      </c>
      <c r="D10" s="364">
        <v>5</v>
      </c>
      <c r="E10" s="422">
        <f>(C10/0.5)*D10</f>
        <v>15</v>
      </c>
      <c r="F10" s="365">
        <f>E10*(' MŠ + ZŠ '!AE10)</f>
        <v>351675</v>
      </c>
      <c r="G10" s="302"/>
      <c r="H10" s="302"/>
      <c r="I10" s="302"/>
      <c r="J10" s="302"/>
      <c r="K10" s="302"/>
      <c r="M10" s="359">
        <v>3</v>
      </c>
      <c r="O10" s="359">
        <v>0.6</v>
      </c>
    </row>
    <row r="11" spans="1:15" s="303" customFormat="1" ht="27" customHeight="1" thickBot="1" x14ac:dyDescent="0.35">
      <c r="A11" s="302"/>
      <c r="B11" s="413" t="s">
        <v>158</v>
      </c>
      <c r="C11" s="414"/>
      <c r="D11" s="414"/>
      <c r="E11" s="414"/>
      <c r="F11" s="415"/>
      <c r="G11" s="302"/>
      <c r="H11" s="302"/>
      <c r="I11" s="302"/>
      <c r="J11" s="302"/>
      <c r="K11" s="302"/>
      <c r="M11" s="359">
        <v>3.5</v>
      </c>
      <c r="O11" s="303">
        <v>0.7</v>
      </c>
    </row>
    <row r="12" spans="1:15" s="303" customFormat="1" ht="47.25" customHeight="1" thickBot="1" x14ac:dyDescent="0.35">
      <c r="A12" s="302"/>
      <c r="B12" s="416"/>
      <c r="C12" s="417" t="s">
        <v>180</v>
      </c>
      <c r="D12" s="418" t="s">
        <v>161</v>
      </c>
      <c r="E12" s="373" t="s">
        <v>182</v>
      </c>
      <c r="F12" s="419" t="s">
        <v>163</v>
      </c>
      <c r="G12" s="302"/>
      <c r="H12" s="302"/>
      <c r="I12" s="302"/>
      <c r="J12" s="302"/>
      <c r="K12" s="302"/>
      <c r="M12" s="359">
        <v>4</v>
      </c>
      <c r="O12" s="359">
        <v>0.8</v>
      </c>
    </row>
    <row r="13" spans="1:15" s="303" customFormat="1" ht="25.5" customHeight="1" thickBot="1" x14ac:dyDescent="0.35">
      <c r="A13" s="302"/>
      <c r="B13" s="356" t="s">
        <v>159</v>
      </c>
      <c r="C13" s="501" t="s">
        <v>205</v>
      </c>
      <c r="D13" s="394">
        <v>0</v>
      </c>
      <c r="E13" s="420">
        <f>IF(C13="Vyberte ze seznamu",0,((C13/0.1)*D13))</f>
        <v>0</v>
      </c>
      <c r="F13" s="358">
        <f>E13*(' MŠ + ZŠ '!AE11)</f>
        <v>0</v>
      </c>
      <c r="G13" s="302"/>
      <c r="H13" s="302"/>
      <c r="I13" s="302"/>
      <c r="J13" s="302"/>
      <c r="K13" s="302"/>
      <c r="M13" s="359">
        <v>4.5</v>
      </c>
      <c r="O13" s="359">
        <v>0.9</v>
      </c>
    </row>
    <row r="14" spans="1:15" s="303" customFormat="1" ht="24" customHeight="1" x14ac:dyDescent="0.3">
      <c r="A14" s="302"/>
      <c r="B14" s="909" t="s">
        <v>160</v>
      </c>
      <c r="C14" s="360">
        <v>0.2</v>
      </c>
      <c r="D14" s="361">
        <v>24</v>
      </c>
      <c r="E14" s="421">
        <f>(C14/0.1)*D14</f>
        <v>48</v>
      </c>
      <c r="F14" s="362">
        <f>E14*(' MŠ + ZŠ '!AE11)</f>
        <v>282192</v>
      </c>
      <c r="G14" s="302"/>
      <c r="H14" s="302"/>
      <c r="I14" s="302"/>
      <c r="J14" s="302"/>
      <c r="K14" s="302"/>
      <c r="M14" s="359">
        <v>5</v>
      </c>
      <c r="O14" s="359">
        <v>1</v>
      </c>
    </row>
    <row r="15" spans="1:15" s="303" customFormat="1" ht="24" customHeight="1" x14ac:dyDescent="0.3">
      <c r="A15" s="302"/>
      <c r="B15" s="909"/>
      <c r="C15" s="363">
        <v>0.3</v>
      </c>
      <c r="D15" s="364">
        <v>24</v>
      </c>
      <c r="E15" s="422">
        <f>(C15/0.1)*D15</f>
        <v>71.999999999999986</v>
      </c>
      <c r="F15" s="365">
        <f>E15*(' MŠ + ZŠ '!AE11)</f>
        <v>423287.99999999994</v>
      </c>
      <c r="G15" s="302"/>
      <c r="H15" s="302"/>
      <c r="I15" s="302"/>
      <c r="J15" s="302"/>
      <c r="K15" s="302"/>
      <c r="M15" s="355" t="s">
        <v>230</v>
      </c>
      <c r="O15" s="359">
        <v>1.1000000000000001</v>
      </c>
    </row>
    <row r="16" spans="1:15" s="303" customFormat="1" ht="24" customHeight="1" x14ac:dyDescent="0.3">
      <c r="A16" s="302"/>
      <c r="B16" s="909"/>
      <c r="C16" s="363">
        <v>0.3</v>
      </c>
      <c r="D16" s="364">
        <v>12</v>
      </c>
      <c r="E16" s="422">
        <f>(C16/0.1)*D16</f>
        <v>35.999999999999993</v>
      </c>
      <c r="F16" s="365">
        <f>E16*(' MŠ + ZŠ '!AE11)</f>
        <v>211643.99999999997</v>
      </c>
      <c r="G16" s="302"/>
      <c r="H16" s="302"/>
      <c r="I16" s="302"/>
      <c r="J16" s="302"/>
      <c r="K16" s="302"/>
      <c r="O16" s="359">
        <v>1.2</v>
      </c>
    </row>
    <row r="17" spans="1:15" s="303" customFormat="1" ht="24" customHeight="1" thickBot="1" x14ac:dyDescent="0.35">
      <c r="A17" s="302"/>
      <c r="B17" s="906"/>
      <c r="C17" s="363">
        <v>0.5</v>
      </c>
      <c r="D17" s="364">
        <v>12</v>
      </c>
      <c r="E17" s="422">
        <f>(C17/0.1)*D17</f>
        <v>60</v>
      </c>
      <c r="F17" s="365">
        <f>E17*(' MŠ + ZŠ '!AE11)</f>
        <v>352740</v>
      </c>
      <c r="G17" s="302"/>
      <c r="H17" s="302"/>
      <c r="I17" s="302"/>
      <c r="J17" s="302"/>
      <c r="K17" s="302"/>
      <c r="O17" s="359">
        <v>1.3</v>
      </c>
    </row>
    <row r="18" spans="1:15" s="303" customFormat="1" ht="16.2" thickBot="1" x14ac:dyDescent="0.35">
      <c r="A18" s="302"/>
      <c r="B18" s="897" t="s">
        <v>183</v>
      </c>
      <c r="C18" s="898"/>
      <c r="D18" s="898"/>
      <c r="E18" s="898"/>
      <c r="F18" s="898"/>
      <c r="G18" s="898"/>
      <c r="H18" s="898"/>
      <c r="I18" s="899"/>
      <c r="J18" s="302"/>
      <c r="K18" s="302"/>
      <c r="O18" s="359">
        <v>1.4</v>
      </c>
    </row>
    <row r="19" spans="1:15" s="282" customFormat="1" ht="40.200000000000003" customHeight="1" thickBot="1" x14ac:dyDescent="0.35">
      <c r="A19" s="281"/>
      <c r="B19" s="423"/>
      <c r="C19" s="424" t="s">
        <v>194</v>
      </c>
      <c r="D19" s="424" t="s">
        <v>197</v>
      </c>
      <c r="E19" s="424" t="s">
        <v>232</v>
      </c>
      <c r="F19" s="424" t="s">
        <v>195</v>
      </c>
      <c r="G19" s="424" t="s">
        <v>196</v>
      </c>
      <c r="H19" s="425" t="s">
        <v>193</v>
      </c>
      <c r="I19" s="426" t="s">
        <v>163</v>
      </c>
      <c r="J19" s="281"/>
      <c r="K19" s="281"/>
      <c r="L19" s="282" t="s">
        <v>188</v>
      </c>
      <c r="N19" s="282" t="s">
        <v>204</v>
      </c>
      <c r="O19" s="359">
        <v>1.5</v>
      </c>
    </row>
    <row r="20" spans="1:15" s="303" customFormat="1" ht="24" customHeight="1" x14ac:dyDescent="0.3">
      <c r="A20" s="302"/>
      <c r="B20" s="937" t="s">
        <v>159</v>
      </c>
      <c r="C20" s="375" t="s">
        <v>189</v>
      </c>
      <c r="D20" s="462" t="s">
        <v>204</v>
      </c>
      <c r="E20" s="463">
        <v>0</v>
      </c>
      <c r="F20" s="427">
        <f>IF(D20="Zvolte počet dnů výuky v týdnu",0,((L20/D20)*E20))</f>
        <v>0</v>
      </c>
      <c r="G20" s="428">
        <f t="shared" ref="G20:G28" si="0">F20/4.35</f>
        <v>0</v>
      </c>
      <c r="H20" s="903">
        <f>E20+E21+E22+E23</f>
        <v>0</v>
      </c>
      <c r="I20" s="920">
        <f>H20*(' MŠ + ZŠ '!AE29)</f>
        <v>0</v>
      </c>
      <c r="J20" s="302"/>
      <c r="K20" s="302"/>
      <c r="L20" s="303">
        <v>20</v>
      </c>
      <c r="N20" s="303">
        <v>5</v>
      </c>
      <c r="O20" s="359">
        <v>1.6</v>
      </c>
    </row>
    <row r="21" spans="1:15" s="303" customFormat="1" ht="24" customHeight="1" x14ac:dyDescent="0.3">
      <c r="A21" s="302"/>
      <c r="B21" s="938"/>
      <c r="C21" s="377" t="s">
        <v>190</v>
      </c>
      <c r="D21" s="464" t="s">
        <v>204</v>
      </c>
      <c r="E21" s="396">
        <v>0</v>
      </c>
      <c r="F21" s="429">
        <f>IF(D21="Zvolte počet dnů výuky v týdnu",0,((L21/D21)*E21))</f>
        <v>0</v>
      </c>
      <c r="G21" s="429">
        <f t="shared" si="0"/>
        <v>0</v>
      </c>
      <c r="H21" s="904"/>
      <c r="I21" s="921"/>
      <c r="J21" s="302"/>
      <c r="K21" s="302"/>
      <c r="L21" s="303">
        <v>26.7</v>
      </c>
      <c r="N21" s="303">
        <v>4</v>
      </c>
      <c r="O21" s="359">
        <v>1.7</v>
      </c>
    </row>
    <row r="22" spans="1:15" s="303" customFormat="1" ht="24" customHeight="1" x14ac:dyDescent="0.3">
      <c r="A22" s="302"/>
      <c r="B22" s="938"/>
      <c r="C22" s="377" t="s">
        <v>191</v>
      </c>
      <c r="D22" s="464" t="s">
        <v>204</v>
      </c>
      <c r="E22" s="396">
        <v>0</v>
      </c>
      <c r="F22" s="429">
        <f>IF(D22="Zvolte počet dnů výuky v týdnu",0,((L22/D22)*E22))</f>
        <v>0</v>
      </c>
      <c r="G22" s="429">
        <f t="shared" si="0"/>
        <v>0</v>
      </c>
      <c r="H22" s="904"/>
      <c r="I22" s="921"/>
      <c r="J22" s="302"/>
      <c r="K22" s="302"/>
      <c r="L22" s="303">
        <v>40</v>
      </c>
      <c r="N22" s="303">
        <v>3</v>
      </c>
      <c r="O22" s="359">
        <v>1.8</v>
      </c>
    </row>
    <row r="23" spans="1:15" s="303" customFormat="1" ht="24" customHeight="1" thickBot="1" x14ac:dyDescent="0.35">
      <c r="A23" s="302"/>
      <c r="B23" s="939"/>
      <c r="C23" s="379" t="s">
        <v>192</v>
      </c>
      <c r="D23" s="465" t="s">
        <v>204</v>
      </c>
      <c r="E23" s="466">
        <v>0</v>
      </c>
      <c r="F23" s="430">
        <f>IF(D23="Zvolte počet dnů výuky v týdnu",0,((L23/D23)*E23))</f>
        <v>0</v>
      </c>
      <c r="G23" s="431">
        <f t="shared" si="0"/>
        <v>0</v>
      </c>
      <c r="H23" s="905"/>
      <c r="I23" s="922"/>
      <c r="J23" s="302"/>
      <c r="K23" s="302"/>
      <c r="L23" s="303">
        <v>80</v>
      </c>
      <c r="O23" s="359">
        <v>1.9</v>
      </c>
    </row>
    <row r="24" spans="1:15" s="303" customFormat="1" ht="24" customHeight="1" x14ac:dyDescent="0.3">
      <c r="A24" s="302"/>
      <c r="B24" s="934" t="s">
        <v>160</v>
      </c>
      <c r="C24" s="432" t="s">
        <v>189</v>
      </c>
      <c r="D24" s="433">
        <v>4</v>
      </c>
      <c r="E24" s="433">
        <v>1</v>
      </c>
      <c r="F24" s="433">
        <f>(L20/D24)*E24</f>
        <v>5</v>
      </c>
      <c r="G24" s="433">
        <f t="shared" si="0"/>
        <v>1.149425287356322</v>
      </c>
      <c r="H24" s="942">
        <f>E24+E25+E26+E27+E28</f>
        <v>7</v>
      </c>
      <c r="I24" s="923">
        <f>H24*(' MŠ + ZŠ '!AE29)</f>
        <v>335020</v>
      </c>
      <c r="J24" s="302"/>
      <c r="K24" s="302"/>
      <c r="O24" s="359">
        <v>2</v>
      </c>
    </row>
    <row r="25" spans="1:15" s="303" customFormat="1" ht="24" customHeight="1" x14ac:dyDescent="0.3">
      <c r="A25" s="302"/>
      <c r="B25" s="935"/>
      <c r="C25" s="384" t="s">
        <v>190</v>
      </c>
      <c r="D25" s="385">
        <v>3</v>
      </c>
      <c r="E25" s="385">
        <v>2</v>
      </c>
      <c r="F25" s="385">
        <f>(L21/D25)*E25</f>
        <v>17.8</v>
      </c>
      <c r="G25" s="385">
        <f t="shared" si="0"/>
        <v>4.0919540229885065</v>
      </c>
      <c r="H25" s="943"/>
      <c r="I25" s="924"/>
      <c r="J25" s="302"/>
      <c r="K25" s="302"/>
      <c r="O25" s="355" t="s">
        <v>230</v>
      </c>
    </row>
    <row r="26" spans="1:15" s="303" customFormat="1" ht="24" customHeight="1" x14ac:dyDescent="0.3">
      <c r="A26" s="302"/>
      <c r="B26" s="935"/>
      <c r="C26" s="384" t="s">
        <v>191</v>
      </c>
      <c r="D26" s="385">
        <v>5</v>
      </c>
      <c r="E26" s="385">
        <v>1</v>
      </c>
      <c r="F26" s="385">
        <f>(L22/D26)*E26</f>
        <v>8</v>
      </c>
      <c r="G26" s="385">
        <f t="shared" si="0"/>
        <v>1.8390804597701151</v>
      </c>
      <c r="H26" s="943"/>
      <c r="I26" s="924"/>
      <c r="J26" s="302"/>
      <c r="K26" s="302"/>
      <c r="O26" s="359"/>
    </row>
    <row r="27" spans="1:15" s="303" customFormat="1" ht="24" customHeight="1" x14ac:dyDescent="0.3">
      <c r="A27" s="302"/>
      <c r="B27" s="935"/>
      <c r="C27" s="384" t="s">
        <v>191</v>
      </c>
      <c r="D27" s="385">
        <v>3</v>
      </c>
      <c r="E27" s="385">
        <v>2</v>
      </c>
      <c r="F27" s="385">
        <f>(L22/D27)*E27</f>
        <v>26.666666666666668</v>
      </c>
      <c r="G27" s="385">
        <f t="shared" si="0"/>
        <v>6.1302681992337176</v>
      </c>
      <c r="H27" s="943"/>
      <c r="I27" s="924"/>
      <c r="J27" s="302"/>
      <c r="K27" s="302"/>
      <c r="O27" s="359"/>
    </row>
    <row r="28" spans="1:15" s="303" customFormat="1" ht="24" customHeight="1" thickBot="1" x14ac:dyDescent="0.35">
      <c r="A28" s="302"/>
      <c r="B28" s="936"/>
      <c r="C28" s="387" t="s">
        <v>192</v>
      </c>
      <c r="D28" s="388">
        <v>3</v>
      </c>
      <c r="E28" s="388">
        <v>1</v>
      </c>
      <c r="F28" s="388">
        <f>(L23/D28)*E28</f>
        <v>26.666666666666668</v>
      </c>
      <c r="G28" s="388">
        <f t="shared" si="0"/>
        <v>6.1302681992337176</v>
      </c>
      <c r="H28" s="944"/>
      <c r="I28" s="925"/>
      <c r="J28" s="302"/>
      <c r="K28" s="302"/>
      <c r="O28" s="359"/>
    </row>
    <row r="29" spans="1:15" s="303" customFormat="1" ht="27" customHeight="1" thickBot="1" x14ac:dyDescent="0.35">
      <c r="A29" s="302"/>
      <c r="B29" s="931" t="s">
        <v>185</v>
      </c>
      <c r="C29" s="932"/>
      <c r="D29" s="932"/>
      <c r="E29" s="932"/>
      <c r="F29" s="932"/>
      <c r="G29" s="932"/>
      <c r="H29" s="933"/>
      <c r="I29" s="302"/>
      <c r="J29" s="302"/>
      <c r="K29" s="302"/>
      <c r="O29" s="359"/>
    </row>
    <row r="30" spans="1:15" s="303" customFormat="1" ht="33.75" customHeight="1" thickBot="1" x14ac:dyDescent="0.35">
      <c r="A30" s="302"/>
      <c r="B30" s="434"/>
      <c r="C30" s="435" t="s">
        <v>186</v>
      </c>
      <c r="D30" s="436" t="s">
        <v>187</v>
      </c>
      <c r="E30" s="437" t="s">
        <v>162</v>
      </c>
      <c r="F30" s="437" t="s">
        <v>177</v>
      </c>
      <c r="G30" s="438" t="s">
        <v>182</v>
      </c>
      <c r="H30" s="426" t="s">
        <v>163</v>
      </c>
      <c r="I30" s="302"/>
      <c r="J30" s="302"/>
      <c r="K30" s="302"/>
      <c r="O30" s="359"/>
    </row>
    <row r="31" spans="1:15" s="303" customFormat="1" ht="24" customHeight="1" x14ac:dyDescent="0.3">
      <c r="A31" s="302"/>
      <c r="B31" s="937" t="s">
        <v>159</v>
      </c>
      <c r="C31" s="439">
        <v>2</v>
      </c>
      <c r="D31" s="467">
        <v>0</v>
      </c>
      <c r="E31" s="440">
        <f>IF(D31=0,0,(C31*D31))</f>
        <v>0</v>
      </c>
      <c r="F31" s="441">
        <f>(' MŠ + ZŠ '!AE34)*E31</f>
        <v>0</v>
      </c>
      <c r="G31" s="914">
        <f>E31+E32+E33</f>
        <v>0</v>
      </c>
      <c r="H31" s="920">
        <f>F31+F32+F33</f>
        <v>0</v>
      </c>
      <c r="I31" s="302"/>
      <c r="J31" s="302"/>
      <c r="K31" s="302"/>
      <c r="O31" s="359"/>
    </row>
    <row r="32" spans="1:15" s="303" customFormat="1" ht="24" customHeight="1" x14ac:dyDescent="0.3">
      <c r="A32" s="302"/>
      <c r="B32" s="938"/>
      <c r="C32" s="442">
        <v>3</v>
      </c>
      <c r="D32" s="468">
        <v>0</v>
      </c>
      <c r="E32" s="443">
        <f>IF(D32=0,0,(C32*D32))</f>
        <v>0</v>
      </c>
      <c r="F32" s="444">
        <f>(' MŠ + ZŠ '!AE34)*E32</f>
        <v>0</v>
      </c>
      <c r="G32" s="915"/>
      <c r="H32" s="921"/>
      <c r="I32" s="302"/>
      <c r="J32" s="302"/>
      <c r="K32" s="302"/>
      <c r="O32" s="359"/>
    </row>
    <row r="33" spans="1:15" s="303" customFormat="1" ht="24" customHeight="1" thickBot="1" x14ac:dyDescent="0.35">
      <c r="A33" s="302"/>
      <c r="B33" s="939"/>
      <c r="C33" s="445">
        <v>4</v>
      </c>
      <c r="D33" s="469">
        <v>0</v>
      </c>
      <c r="E33" s="446">
        <f>IF(D33=0,0,(C33*D33))</f>
        <v>0</v>
      </c>
      <c r="F33" s="447">
        <f>(' MŠ + ZŠ '!AE34)*E33</f>
        <v>0</v>
      </c>
      <c r="G33" s="916"/>
      <c r="H33" s="922"/>
      <c r="I33" s="302"/>
      <c r="J33" s="302"/>
      <c r="K33" s="302"/>
      <c r="O33" s="359"/>
    </row>
    <row r="34" spans="1:15" s="303" customFormat="1" ht="24" customHeight="1" x14ac:dyDescent="0.3">
      <c r="A34" s="302"/>
      <c r="B34" s="934" t="s">
        <v>160</v>
      </c>
      <c r="C34" s="448">
        <v>2</v>
      </c>
      <c r="D34" s="449">
        <v>1</v>
      </c>
      <c r="E34" s="449">
        <f>C34*D34</f>
        <v>2</v>
      </c>
      <c r="F34" s="441">
        <f>(' MŠ + ZŠ '!AE34)*E34</f>
        <v>9440</v>
      </c>
      <c r="G34" s="917">
        <f>E34+E35+E36+E37+E38</f>
        <v>23</v>
      </c>
      <c r="H34" s="923">
        <f>F34+F35+F36+F37+F38</f>
        <v>108560</v>
      </c>
      <c r="I34" s="302"/>
      <c r="J34" s="302"/>
      <c r="K34" s="302"/>
      <c r="O34" s="359"/>
    </row>
    <row r="35" spans="1:15" s="303" customFormat="1" ht="24" customHeight="1" x14ac:dyDescent="0.3">
      <c r="A35" s="302"/>
      <c r="B35" s="935"/>
      <c r="C35" s="450">
        <v>2</v>
      </c>
      <c r="D35" s="443">
        <v>4</v>
      </c>
      <c r="E35" s="443">
        <f>C35*D35</f>
        <v>8</v>
      </c>
      <c r="F35" s="444">
        <f>(' MŠ + ZŠ '!AE34)*E35</f>
        <v>37760</v>
      </c>
      <c r="G35" s="918"/>
      <c r="H35" s="924"/>
      <c r="I35" s="302"/>
      <c r="J35" s="302"/>
      <c r="K35" s="302"/>
      <c r="O35" s="359"/>
    </row>
    <row r="36" spans="1:15" s="303" customFormat="1" ht="24" customHeight="1" x14ac:dyDescent="0.3">
      <c r="A36" s="302"/>
      <c r="B36" s="935"/>
      <c r="C36" s="450">
        <v>3</v>
      </c>
      <c r="D36" s="443">
        <v>1</v>
      </c>
      <c r="E36" s="443">
        <f>C36*D36</f>
        <v>3</v>
      </c>
      <c r="F36" s="451">
        <f>(' MŠ + ZŠ '!AE34)*E36</f>
        <v>14160</v>
      </c>
      <c r="G36" s="918"/>
      <c r="H36" s="924"/>
      <c r="I36" s="302"/>
      <c r="J36" s="302"/>
      <c r="K36" s="302"/>
      <c r="O36" s="359"/>
    </row>
    <row r="37" spans="1:15" s="303" customFormat="1" ht="24" customHeight="1" x14ac:dyDescent="0.3">
      <c r="A37" s="302"/>
      <c r="B37" s="935"/>
      <c r="C37" s="450">
        <v>3</v>
      </c>
      <c r="D37" s="443">
        <v>2</v>
      </c>
      <c r="E37" s="443">
        <f>C37*D37</f>
        <v>6</v>
      </c>
      <c r="F37" s="444">
        <f>(' MŠ + ZŠ '!AE34)*E37</f>
        <v>28320</v>
      </c>
      <c r="G37" s="918"/>
      <c r="H37" s="924"/>
      <c r="I37" s="302"/>
      <c r="J37" s="302"/>
      <c r="K37" s="302"/>
      <c r="O37" s="359"/>
    </row>
    <row r="38" spans="1:15" s="303" customFormat="1" ht="24" customHeight="1" thickBot="1" x14ac:dyDescent="0.35">
      <c r="A38" s="302"/>
      <c r="B38" s="936"/>
      <c r="C38" s="452">
        <v>4</v>
      </c>
      <c r="D38" s="453">
        <v>1</v>
      </c>
      <c r="E38" s="453">
        <f>C38*D38</f>
        <v>4</v>
      </c>
      <c r="F38" s="447">
        <f>(' MŠ + ZŠ '!AE34)*E38</f>
        <v>18880</v>
      </c>
      <c r="G38" s="919"/>
      <c r="H38" s="925"/>
      <c r="I38" s="302"/>
      <c r="J38" s="302"/>
      <c r="K38" s="302"/>
      <c r="O38" s="359"/>
    </row>
    <row r="39" spans="1:15" s="303" customFormat="1" ht="27" customHeight="1" thickBot="1" x14ac:dyDescent="0.35">
      <c r="A39" s="302"/>
      <c r="B39" s="931" t="s">
        <v>184</v>
      </c>
      <c r="C39" s="932"/>
      <c r="D39" s="932"/>
      <c r="E39" s="932"/>
      <c r="F39" s="932"/>
      <c r="G39" s="932"/>
      <c r="H39" s="933"/>
      <c r="I39" s="302"/>
      <c r="J39" s="302"/>
      <c r="K39" s="302"/>
      <c r="O39" s="359"/>
    </row>
    <row r="40" spans="1:15" s="303" customFormat="1" ht="33" customHeight="1" thickBot="1" x14ac:dyDescent="0.35">
      <c r="A40" s="302"/>
      <c r="B40" s="454"/>
      <c r="C40" s="435" t="s">
        <v>166</v>
      </c>
      <c r="D40" s="435" t="s">
        <v>206</v>
      </c>
      <c r="E40" s="455" t="s">
        <v>203</v>
      </c>
      <c r="F40" s="437" t="s">
        <v>198</v>
      </c>
      <c r="G40" s="353" t="s">
        <v>182</v>
      </c>
      <c r="H40" s="426" t="s">
        <v>163</v>
      </c>
      <c r="I40" s="302"/>
      <c r="J40" s="302"/>
      <c r="K40" s="302"/>
      <c r="O40" s="359"/>
    </row>
    <row r="41" spans="1:15" s="303" customFormat="1" ht="27.75" customHeight="1" x14ac:dyDescent="0.3">
      <c r="A41" s="302"/>
      <c r="B41" s="900" t="s">
        <v>159</v>
      </c>
      <c r="C41" s="375" t="s">
        <v>171</v>
      </c>
      <c r="D41" s="470">
        <v>0</v>
      </c>
      <c r="E41" s="375">
        <f>1*D41</f>
        <v>0</v>
      </c>
      <c r="F41" s="376">
        <f>D41*(' MŠ + ZŠ '!AE17)</f>
        <v>0</v>
      </c>
      <c r="G41" s="903">
        <f>E41+E42+E43+E44</f>
        <v>0</v>
      </c>
      <c r="H41" s="928">
        <f>G41*(' MŠ + ZŠ '!AE17)</f>
        <v>0</v>
      </c>
      <c r="I41" s="302"/>
      <c r="J41" s="264"/>
      <c r="K41" s="302"/>
      <c r="O41" s="359"/>
    </row>
    <row r="42" spans="1:15" s="303" customFormat="1" ht="27.75" customHeight="1" x14ac:dyDescent="0.3">
      <c r="A42" s="302"/>
      <c r="B42" s="901"/>
      <c r="C42" s="377" t="s">
        <v>167</v>
      </c>
      <c r="D42" s="471">
        <v>0</v>
      </c>
      <c r="E42" s="377">
        <f>2*D42</f>
        <v>0</v>
      </c>
      <c r="F42" s="378">
        <f>E42*(' MŠ + ZŠ '!AE17)</f>
        <v>0</v>
      </c>
      <c r="G42" s="904"/>
      <c r="H42" s="929"/>
      <c r="I42" s="302"/>
      <c r="J42" s="264"/>
      <c r="K42" s="302"/>
      <c r="O42" s="359"/>
    </row>
    <row r="43" spans="1:15" s="303" customFormat="1" ht="27.75" customHeight="1" x14ac:dyDescent="0.3">
      <c r="A43" s="302"/>
      <c r="B43" s="901"/>
      <c r="C43" s="377" t="s">
        <v>168</v>
      </c>
      <c r="D43" s="471">
        <v>0</v>
      </c>
      <c r="E43" s="377">
        <f>3*D43</f>
        <v>0</v>
      </c>
      <c r="F43" s="378">
        <f>E43*(' MŠ + ZŠ '!AE17)</f>
        <v>0</v>
      </c>
      <c r="G43" s="904"/>
      <c r="H43" s="929"/>
      <c r="I43" s="302"/>
      <c r="J43" s="264"/>
      <c r="K43" s="302"/>
      <c r="O43" s="359"/>
    </row>
    <row r="44" spans="1:15" s="303" customFormat="1" ht="27.75" customHeight="1" thickBot="1" x14ac:dyDescent="0.35">
      <c r="A44" s="302"/>
      <c r="B44" s="927"/>
      <c r="C44" s="456" t="s">
        <v>169</v>
      </c>
      <c r="D44" s="472">
        <v>0</v>
      </c>
      <c r="E44" s="456">
        <f>4*D44</f>
        <v>0</v>
      </c>
      <c r="F44" s="378">
        <f>E44*(' MŠ + ZŠ '!AE17)</f>
        <v>0</v>
      </c>
      <c r="G44" s="905"/>
      <c r="H44" s="930"/>
      <c r="I44" s="302"/>
      <c r="J44" s="264"/>
      <c r="K44" s="302"/>
      <c r="O44" s="359"/>
    </row>
    <row r="45" spans="1:15" s="303" customFormat="1" ht="24" customHeight="1" x14ac:dyDescent="0.3">
      <c r="A45" s="302"/>
      <c r="B45" s="912" t="s">
        <v>160</v>
      </c>
      <c r="C45" s="432" t="s">
        <v>173</v>
      </c>
      <c r="D45" s="432">
        <v>3</v>
      </c>
      <c r="E45" s="433">
        <f>1*D45</f>
        <v>3</v>
      </c>
      <c r="F45" s="457">
        <f>E45*(' MŠ + ZŠ '!AE17)</f>
        <v>10896</v>
      </c>
      <c r="G45" s="913">
        <f>E45+E46+E47+E48+E49</f>
        <v>17</v>
      </c>
      <c r="H45" s="926">
        <f>G45*(' MŠ + ZŠ '!AE17)</f>
        <v>61744</v>
      </c>
      <c r="I45" s="302"/>
      <c r="J45" s="302"/>
      <c r="K45" s="302"/>
      <c r="O45" s="355" t="s">
        <v>230</v>
      </c>
    </row>
    <row r="46" spans="1:15" s="303" customFormat="1" ht="24" customHeight="1" x14ac:dyDescent="0.3">
      <c r="A46" s="302"/>
      <c r="B46" s="907"/>
      <c r="C46" s="384" t="s">
        <v>172</v>
      </c>
      <c r="D46" s="384">
        <v>1</v>
      </c>
      <c r="E46" s="385">
        <f>1*D46</f>
        <v>1</v>
      </c>
      <c r="F46" s="386">
        <f>E46*(' MŠ + ZŠ '!AE17)</f>
        <v>3632</v>
      </c>
      <c r="G46" s="895"/>
      <c r="H46" s="893"/>
      <c r="I46" s="302"/>
      <c r="J46" s="302"/>
      <c r="K46" s="302"/>
      <c r="O46" s="355"/>
    </row>
    <row r="47" spans="1:15" s="303" customFormat="1" ht="24" customHeight="1" x14ac:dyDescent="0.3">
      <c r="A47" s="302"/>
      <c r="B47" s="907"/>
      <c r="C47" s="384" t="s">
        <v>174</v>
      </c>
      <c r="D47" s="384">
        <v>1</v>
      </c>
      <c r="E47" s="385">
        <f>2*D47</f>
        <v>2</v>
      </c>
      <c r="F47" s="386">
        <f>E47*(' MŠ + ZŠ '!AE17)</f>
        <v>7264</v>
      </c>
      <c r="G47" s="895"/>
      <c r="H47" s="893"/>
      <c r="I47" s="302"/>
      <c r="J47" s="302"/>
      <c r="K47" s="302"/>
      <c r="O47" s="355"/>
    </row>
    <row r="48" spans="1:15" s="303" customFormat="1" ht="24" customHeight="1" x14ac:dyDescent="0.3">
      <c r="A48" s="302"/>
      <c r="B48" s="907"/>
      <c r="C48" s="384" t="s">
        <v>221</v>
      </c>
      <c r="D48" s="384">
        <v>1</v>
      </c>
      <c r="E48" s="385">
        <f>3*D48</f>
        <v>3</v>
      </c>
      <c r="F48" s="386">
        <f>E48*(' MŠ + ZŠ '!AE17)</f>
        <v>10896</v>
      </c>
      <c r="G48" s="895"/>
      <c r="H48" s="893"/>
      <c r="I48" s="302"/>
      <c r="J48" s="302"/>
      <c r="K48" s="302"/>
      <c r="O48" s="355"/>
    </row>
    <row r="49" spans="1:15" s="303" customFormat="1" ht="24" customHeight="1" thickBot="1" x14ac:dyDescent="0.35">
      <c r="A49" s="302"/>
      <c r="B49" s="908"/>
      <c r="C49" s="387" t="s">
        <v>220</v>
      </c>
      <c r="D49" s="387">
        <v>2</v>
      </c>
      <c r="E49" s="388">
        <f>4*D49</f>
        <v>8</v>
      </c>
      <c r="F49" s="389">
        <f>E49*(' MŠ + ZŠ '!AE17)</f>
        <v>29056</v>
      </c>
      <c r="G49" s="896"/>
      <c r="H49" s="894"/>
      <c r="I49" s="302"/>
      <c r="J49" s="302"/>
      <c r="K49" s="302"/>
      <c r="O49" s="355"/>
    </row>
    <row r="50" spans="1:15" ht="14.25" customHeight="1" x14ac:dyDescent="0.3">
      <c r="B50" s="264"/>
      <c r="C50" s="264"/>
      <c r="D50" s="458"/>
      <c r="E50" s="346"/>
      <c r="F50" s="347"/>
      <c r="G50" s="347"/>
      <c r="H50" s="347"/>
      <c r="I50" s="264"/>
    </row>
    <row r="51" spans="1:15" s="264" customFormat="1" x14ac:dyDescent="0.3">
      <c r="D51" s="460"/>
      <c r="E51" s="346"/>
      <c r="F51" s="347"/>
      <c r="O51" s="412"/>
    </row>
    <row r="52" spans="1:15" s="264" customFormat="1" x14ac:dyDescent="0.3">
      <c r="D52" s="460"/>
      <c r="E52" s="346"/>
      <c r="F52" s="347"/>
      <c r="O52" s="412"/>
    </row>
    <row r="53" spans="1:15" s="264" customFormat="1" hidden="1" x14ac:dyDescent="0.3">
      <c r="D53" s="460"/>
      <c r="E53" s="346"/>
      <c r="F53" s="347"/>
      <c r="O53" s="412"/>
    </row>
  </sheetData>
  <sheetProtection algorithmName="SHA-512" hashValue="k4jY3H2rKhvzsowYi2051HSb8j9+MBgRdmx0xQy9qCMeV1g3CXbFtNRQ6z3XU2ZeV3goeIIWn0+XxWptulsz8Q==" saltValue="t62YfIBo9ARc9RxfDObuIA==" spinCount="100000" sheet="1" objects="1" scenarios="1"/>
  <dataConsolidate/>
  <customSheetViews>
    <customSheetView guid="{F09FFBF5-3979-442C-AB39-C5F53FA65885}" scale="85" hiddenRows="1" hiddenColumns="1">
      <selection activeCell="E7" sqref="E7"/>
      <pageMargins left="0.7" right="0.7" top="0.78740157499999996" bottom="0.78740157499999996" header="0.3" footer="0.3"/>
      <pageSetup paperSize="9" orientation="portrait" r:id="rId1"/>
    </customSheetView>
    <customSheetView guid="{4F63E81F-60B6-400F-AE86-BE244C21740D}" scale="85" hiddenRows="1" hiddenColumns="1">
      <selection activeCell="E7" sqref="E7"/>
      <pageMargins left="0.7" right="0.7" top="0.78740157499999996" bottom="0.78740157499999996" header="0.3" footer="0.3"/>
      <pageSetup paperSize="9" orientation="portrait" r:id="rId2"/>
    </customSheetView>
  </customSheetViews>
  <mergeCells count="25">
    <mergeCell ref="B1:C1"/>
    <mergeCell ref="B39:H39"/>
    <mergeCell ref="B29:H29"/>
    <mergeCell ref="B34:B38"/>
    <mergeCell ref="B24:B28"/>
    <mergeCell ref="B7:B10"/>
    <mergeCell ref="B14:B17"/>
    <mergeCell ref="B31:B33"/>
    <mergeCell ref="B20:B23"/>
    <mergeCell ref="H31:H33"/>
    <mergeCell ref="H34:H38"/>
    <mergeCell ref="C2:F2"/>
    <mergeCell ref="H20:H23"/>
    <mergeCell ref="H24:H28"/>
    <mergeCell ref="B18:I18"/>
    <mergeCell ref="B45:B49"/>
    <mergeCell ref="G45:G49"/>
    <mergeCell ref="G31:G33"/>
    <mergeCell ref="G34:G38"/>
    <mergeCell ref="I20:I23"/>
    <mergeCell ref="I24:I28"/>
    <mergeCell ref="H45:H49"/>
    <mergeCell ref="B41:B44"/>
    <mergeCell ref="G41:G44"/>
    <mergeCell ref="H41:H44"/>
  </mergeCells>
  <conditionalFormatting sqref="D20">
    <cfRule type="expression" dxfId="16" priority="39">
      <formula>#REF!&gt;4</formula>
    </cfRule>
  </conditionalFormatting>
  <conditionalFormatting sqref="D21">
    <cfRule type="expression" dxfId="15" priority="29">
      <formula>#REF!&gt;4</formula>
    </cfRule>
  </conditionalFormatting>
  <conditionalFormatting sqref="D22">
    <cfRule type="expression" dxfId="14" priority="28">
      <formula>#REF!&gt;4</formula>
    </cfRule>
  </conditionalFormatting>
  <conditionalFormatting sqref="D23">
    <cfRule type="expression" dxfId="13" priority="27">
      <formula>#REF!&gt;4</formula>
    </cfRule>
  </conditionalFormatting>
  <conditionalFormatting sqref="D13">
    <cfRule type="expression" dxfId="12" priority="17">
      <formula>$D$13&lt;&gt;INT($D$13)</formula>
    </cfRule>
  </conditionalFormatting>
  <conditionalFormatting sqref="D6">
    <cfRule type="expression" dxfId="11" priority="16">
      <formula>$D$6&lt;&gt;INT($D$6)</formula>
    </cfRule>
  </conditionalFormatting>
  <conditionalFormatting sqref="D31">
    <cfRule type="expression" dxfId="10" priority="11">
      <formula>$D$31&lt;&gt;INT($D$31)</formula>
    </cfRule>
  </conditionalFormatting>
  <conditionalFormatting sqref="D32">
    <cfRule type="expression" dxfId="9" priority="10">
      <formula>$D$32&lt;&gt;INT($D$32)</formula>
    </cfRule>
  </conditionalFormatting>
  <conditionalFormatting sqref="D33">
    <cfRule type="expression" dxfId="8" priority="9">
      <formula>$D$33&lt;&gt;INT($D$33)</formula>
    </cfRule>
  </conditionalFormatting>
  <conditionalFormatting sqref="D41">
    <cfRule type="expression" dxfId="7" priority="8">
      <formula>$D$41&lt;&gt;INT($D$41)</formula>
    </cfRule>
  </conditionalFormatting>
  <conditionalFormatting sqref="D42">
    <cfRule type="expression" dxfId="6" priority="7">
      <formula>$D$42&lt;&gt;INT($D$42)</formula>
    </cfRule>
  </conditionalFormatting>
  <conditionalFormatting sqref="D43">
    <cfRule type="expression" dxfId="5" priority="6">
      <formula>$D$43&lt;&gt;INT($D$43)</formula>
    </cfRule>
  </conditionalFormatting>
  <conditionalFormatting sqref="D44">
    <cfRule type="expression" dxfId="4" priority="5">
      <formula>$D$44&lt;&gt;INT($D$44)</formula>
    </cfRule>
  </conditionalFormatting>
  <conditionalFormatting sqref="E20">
    <cfRule type="expression" dxfId="3" priority="4">
      <formula>$E$20&lt;&gt;INT($E$20)</formula>
    </cfRule>
  </conditionalFormatting>
  <conditionalFormatting sqref="E21">
    <cfRule type="expression" dxfId="2" priority="3">
      <formula>$E$21&lt;&gt;INT($E$21)</formula>
    </cfRule>
  </conditionalFormatting>
  <conditionalFormatting sqref="E22">
    <cfRule type="expression" dxfId="1" priority="2">
      <formula>$E$22&lt;&gt;INT($E$22)</formula>
    </cfRule>
  </conditionalFormatting>
  <conditionalFormatting sqref="E23">
    <cfRule type="expression" dxfId="0" priority="1">
      <formula>$E$23&lt;&gt;INT($E$23)</formula>
    </cfRule>
  </conditionalFormatting>
  <dataValidations count="5">
    <dataValidation type="whole" allowBlank="1" showInputMessage="1" showErrorMessage="1" sqref="D7:D10 D14:D17" xr:uid="{00000000-0002-0000-0700-000000000000}">
      <formula1>0</formula1>
      <formula2>30</formula2>
    </dataValidation>
    <dataValidation type="list" allowBlank="1" showInputMessage="1" showErrorMessage="1" sqref="M20:M23" xr:uid="{00000000-0002-0000-0700-000001000000}">
      <formula1>$M$20:$M$23</formula1>
    </dataValidation>
    <dataValidation type="list" allowBlank="1" showErrorMessage="1" promptTitle="vyberte počet dnů" prompt="vyberte počet dnů" sqref="D20:D23" xr:uid="{00000000-0002-0000-0700-000002000000}">
      <formula1>vyberte_z_možností</formula1>
    </dataValidation>
    <dataValidation type="list" allowBlank="1" showInputMessage="1" showErrorMessage="1" sqref="C6" xr:uid="{00000000-0002-0000-0700-000003000000}">
      <formula1>$M$4:$M$15</formula1>
    </dataValidation>
    <dataValidation type="list" errorStyle="information" allowBlank="1" showInputMessage="1" showErrorMessage="1" sqref="C13" xr:uid="{00000000-0002-0000-0700-000004000000}">
      <formula1>$O$4:$O$25</formula1>
    </dataValidation>
  </dataValidations>
  <hyperlinks>
    <hyperlink ref="B1:C1" location="'Hlavní strana'!A1" display="zpět na hlavní stranu" xr:uid="{00000000-0004-0000-0700-000000000000}"/>
  </hyperlinks>
  <pageMargins left="0.7" right="0.7" top="0.78740157499999996" bottom="0.78740157499999996" header="0.3" footer="0.3"/>
  <pageSetup paperSize="9"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15OPMSMT0001-28-26339</_dlc_DocId>
    <_dlc_DocIdUrl xmlns="0104a4cd-1400-468e-be1b-c7aad71d7d5a">
      <Url>http://op.msmt.cz/_layouts/15/DocIdRedir.aspx?ID=15OPMSMT0001-28-26339</Url>
      <Description>15OPMSMT0001-28-26339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C8507-BCC9-4E6E-BD00-00A048FE828A}">
  <ds:schemaRefs>
    <ds:schemaRef ds:uri="http://schemas.microsoft.com/office/infopath/2007/PartnerControls"/>
    <ds:schemaRef ds:uri="0104a4cd-1400-468e-be1b-c7aad71d7d5a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Hlavní strana</vt:lpstr>
      <vt:lpstr>  MŠ  </vt:lpstr>
      <vt:lpstr> ZŠ nebo SŠ </vt:lpstr>
      <vt:lpstr> MŠ + ZŠ </vt:lpstr>
      <vt:lpstr>Příklady výpočtu indikátorů</vt:lpstr>
      <vt:lpstr>Kalkulace ceny stáží</vt:lpstr>
      <vt:lpstr>Pomocné výpočty MŠ</vt:lpstr>
      <vt:lpstr>Pomocné výpočty ZŠ nebo SŠ</vt:lpstr>
      <vt:lpstr>' ZŠ nebo SŠ '!_1.1.1</vt:lpstr>
      <vt:lpstr>_1.1.1</vt:lpstr>
      <vt:lpstr>cestovné</vt:lpstr>
      <vt:lpstr>cestovné1</vt:lpstr>
      <vt:lpstr>dnyvtýdnu</vt:lpstr>
      <vt:lpstr>'  MŠ  '!Názvy_tisku</vt:lpstr>
      <vt:lpstr>' MŠ + ZŠ '!Názvy_tisku</vt:lpstr>
      <vt:lpstr>' ZŠ nebo SŠ '!Názvy_tisku</vt:lpstr>
      <vt:lpstr>'  MŠ  '!Oblast_tisku</vt:lpstr>
      <vt:lpstr>' MŠ + ZŠ '!Oblast_tisku</vt:lpstr>
      <vt:lpstr>' ZŠ nebo SŠ '!Oblast_tisku</vt:lpstr>
      <vt:lpstr>Stáž_1</vt:lpstr>
      <vt:lpstr>ubytování</vt:lpstr>
      <vt:lpstr>vyberte_z_možností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cp:lastModifiedBy>Hi Johnny</cp:lastModifiedBy>
  <cp:lastPrinted>2016-06-22T21:05:48Z</cp:lastPrinted>
  <dcterms:created xsi:type="dcterms:W3CDTF">2016-02-29T09:42:03Z</dcterms:created>
  <dcterms:modified xsi:type="dcterms:W3CDTF">2019-01-30T11:45:02Z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88c4f701-9345-461c-bcd9-93f498382789</vt:lpwstr>
  </property>
</Properties>
</file>