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330" windowHeight="6330"/>
  </bookViews>
  <sheets>
    <sheet name="List1" sheetId="1" r:id="rId1"/>
  </sheets>
  <definedNames>
    <definedName name="_xlnm.Print_Area" localSheetId="0">List1!$C$8:$O$87</definedName>
    <definedName name="roky">List1!$C$55:$C$59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3" i="1" l="1"/>
  <c r="D17" i="1"/>
  <c r="H33" i="1" s="1"/>
  <c r="F32" i="1"/>
  <c r="G32" i="1"/>
  <c r="H32" i="1"/>
  <c r="I32" i="1"/>
  <c r="J32" i="1"/>
  <c r="K32" i="1"/>
  <c r="L32" i="1"/>
  <c r="M32" i="1"/>
  <c r="N32" i="1"/>
  <c r="E32" i="1"/>
  <c r="F31" i="1"/>
  <c r="G31" i="1"/>
  <c r="H31" i="1"/>
  <c r="I31" i="1"/>
  <c r="J31" i="1"/>
  <c r="K31" i="1"/>
  <c r="L31" i="1"/>
  <c r="M31" i="1"/>
  <c r="N31" i="1"/>
  <c r="E31" i="1"/>
  <c r="E23" i="1"/>
  <c r="F23" i="1" s="1"/>
  <c r="G23" i="1" s="1"/>
  <c r="H23" i="1" s="1"/>
  <c r="I23" i="1" s="1"/>
  <c r="J23" i="1" s="1"/>
  <c r="K23" i="1" s="1"/>
  <c r="L23" i="1" s="1"/>
  <c r="M23" i="1" s="1"/>
  <c r="N23" i="1" s="1"/>
  <c r="N44" i="1" s="1"/>
  <c r="L14" i="1"/>
  <c r="D26" i="1"/>
  <c r="D27" i="1"/>
  <c r="D28" i="1"/>
  <c r="G38" i="1" l="1"/>
  <c r="M37" i="1"/>
  <c r="M33" i="1"/>
  <c r="K41" i="1"/>
  <c r="N36" i="1"/>
  <c r="I37" i="1"/>
  <c r="M40" i="1"/>
  <c r="G41" i="1"/>
  <c r="J36" i="1"/>
  <c r="E38" i="1"/>
  <c r="I40" i="1"/>
  <c r="M44" i="1"/>
  <c r="F36" i="1"/>
  <c r="K38" i="1"/>
  <c r="E41" i="1"/>
  <c r="I44" i="1"/>
  <c r="K39" i="1"/>
  <c r="M36" i="1"/>
  <c r="I36" i="1"/>
  <c r="F39" i="1"/>
  <c r="L37" i="1"/>
  <c r="H37" i="1"/>
  <c r="N38" i="1"/>
  <c r="J38" i="1"/>
  <c r="F38" i="1"/>
  <c r="L40" i="1"/>
  <c r="H40" i="1"/>
  <c r="N41" i="1"/>
  <c r="J41" i="1"/>
  <c r="F41" i="1"/>
  <c r="L44" i="1"/>
  <c r="H44" i="1"/>
  <c r="G39" i="1"/>
  <c r="L36" i="1"/>
  <c r="H36" i="1"/>
  <c r="E37" i="1"/>
  <c r="K37" i="1"/>
  <c r="G37" i="1"/>
  <c r="M38" i="1"/>
  <c r="I38" i="1"/>
  <c r="E40" i="1"/>
  <c r="K40" i="1"/>
  <c r="G40" i="1"/>
  <c r="M41" i="1"/>
  <c r="I41" i="1"/>
  <c r="E44" i="1"/>
  <c r="K44" i="1"/>
  <c r="G44" i="1"/>
  <c r="E36" i="1"/>
  <c r="K36" i="1"/>
  <c r="G36" i="1"/>
  <c r="N37" i="1"/>
  <c r="J37" i="1"/>
  <c r="F37" i="1"/>
  <c r="L38" i="1"/>
  <c r="H38" i="1"/>
  <c r="N40" i="1"/>
  <c r="J40" i="1"/>
  <c r="F40" i="1"/>
  <c r="L41" i="1"/>
  <c r="H41" i="1"/>
  <c r="J44" i="1"/>
  <c r="F44" i="1"/>
  <c r="E39" i="1"/>
  <c r="N39" i="1"/>
  <c r="J39" i="1"/>
  <c r="M39" i="1"/>
  <c r="I39" i="1"/>
  <c r="E55" i="1"/>
  <c r="E56" i="1" s="1"/>
  <c r="E57" i="1" s="1"/>
  <c r="E58" i="1" s="1"/>
  <c r="E59" i="1" s="1"/>
  <c r="E60" i="1" s="1"/>
  <c r="E61" i="1" s="1"/>
  <c r="E62" i="1" s="1"/>
  <c r="E63" i="1" s="1"/>
  <c r="E64" i="1" s="1"/>
  <c r="L39" i="1"/>
  <c r="H39" i="1"/>
  <c r="E33" i="1"/>
  <c r="K33" i="1"/>
  <c r="K30" i="1" s="1"/>
  <c r="G33" i="1"/>
  <c r="N33" i="1"/>
  <c r="N30" i="1" s="1"/>
  <c r="J33" i="1"/>
  <c r="J30" i="1" s="1"/>
  <c r="F33" i="1"/>
  <c r="L33" i="1"/>
  <c r="G30" i="1"/>
  <c r="H30" i="1"/>
  <c r="I30" i="1"/>
  <c r="L30" i="1"/>
  <c r="M30" i="1"/>
  <c r="F25" i="1"/>
  <c r="E25" i="1"/>
  <c r="D32" i="1"/>
  <c r="D25" i="1" l="1"/>
  <c r="D33" i="1"/>
  <c r="D44" i="1"/>
  <c r="D39" i="1"/>
  <c r="D40" i="1"/>
  <c r="D41" i="1"/>
  <c r="D36" i="1"/>
  <c r="E35" i="1"/>
  <c r="E45" i="1" s="1"/>
  <c r="E43" i="1" s="1"/>
  <c r="G35" i="1"/>
  <c r="G45" i="1" s="1"/>
  <c r="G43" i="1" s="1"/>
  <c r="E30" i="1"/>
  <c r="D31" i="1"/>
  <c r="D38" i="1"/>
  <c r="H35" i="1"/>
  <c r="H45" i="1" s="1"/>
  <c r="H43" i="1" s="1"/>
  <c r="F30" i="1"/>
  <c r="F35" i="1"/>
  <c r="F45" i="1" s="1"/>
  <c r="F43" i="1" s="1"/>
  <c r="I35" i="1"/>
  <c r="I45" i="1" l="1"/>
  <c r="I43" i="1" s="1"/>
  <c r="I47" i="1" s="1"/>
  <c r="H47" i="1"/>
  <c r="G47" i="1"/>
  <c r="E47" i="1"/>
  <c r="D30" i="1"/>
  <c r="F47" i="1"/>
  <c r="J35" i="1"/>
  <c r="J45" i="1" l="1"/>
  <c r="E48" i="1"/>
  <c r="K35" i="1"/>
  <c r="K45" i="1" l="1"/>
  <c r="K43" i="1" s="1"/>
  <c r="K47" i="1" s="1"/>
  <c r="J43" i="1"/>
  <c r="F48" i="1"/>
  <c r="G48" i="1" s="1"/>
  <c r="H48" i="1" s="1"/>
  <c r="I48" i="1" s="1"/>
  <c r="L35" i="1"/>
  <c r="J47" i="1" l="1"/>
  <c r="J48" i="1" s="1"/>
  <c r="K48" i="1" s="1"/>
  <c r="L45" i="1"/>
  <c r="M35" i="1"/>
  <c r="L43" i="1" l="1"/>
  <c r="M45" i="1"/>
  <c r="M43" i="1" s="1"/>
  <c r="M47" i="1" s="1"/>
  <c r="N35" i="1"/>
  <c r="N45" i="1" s="1"/>
  <c r="N43" i="1" s="1"/>
  <c r="D37" i="1"/>
  <c r="D45" i="1" l="1"/>
  <c r="D43" i="1"/>
  <c r="L47" i="1"/>
  <c r="L48" i="1" s="1"/>
  <c r="M48" i="1" s="1"/>
  <c r="N47" i="1"/>
  <c r="D35" i="1"/>
  <c r="D47" i="1" l="1"/>
  <c r="N48" i="1"/>
  <c r="D48" i="1" s="1"/>
</calcChain>
</file>

<file path=xl/sharedStrings.xml><?xml version="1.0" encoding="utf-8"?>
<sst xmlns="http://schemas.openxmlformats.org/spreadsheetml/2006/main" count="60" uniqueCount="60">
  <si>
    <t>1.</t>
  </si>
  <si>
    <t xml:space="preserve">2. </t>
  </si>
  <si>
    <t>3.</t>
  </si>
  <si>
    <t>4.</t>
  </si>
  <si>
    <t>5.</t>
  </si>
  <si>
    <t>6.</t>
  </si>
  <si>
    <t>7.</t>
  </si>
  <si>
    <t>8.</t>
  </si>
  <si>
    <t>9.</t>
  </si>
  <si>
    <t>10.</t>
  </si>
  <si>
    <t xml:space="preserve">Celkové investiční náklady </t>
  </si>
  <si>
    <t xml:space="preserve">   celkové způsobilé náklady - investiční </t>
  </si>
  <si>
    <t xml:space="preserve">   celkové nezpůsobilé náklady </t>
  </si>
  <si>
    <t xml:space="preserve">Celkové provozní náklady </t>
  </si>
  <si>
    <t xml:space="preserve">   osobní výdaje </t>
  </si>
  <si>
    <t xml:space="preserve">   energie </t>
  </si>
  <si>
    <t xml:space="preserve">   opravy a udržování </t>
  </si>
  <si>
    <t xml:space="preserve">   nákup služeb </t>
  </si>
  <si>
    <t xml:space="preserve">   ostatní provozní náklady </t>
  </si>
  <si>
    <t xml:space="preserve">Celkové provozní výnosy </t>
  </si>
  <si>
    <t xml:space="preserve">   příjmy z provozu (tržby) </t>
  </si>
  <si>
    <t xml:space="preserve">Celkové zdroje financování rozpočtu projektu </t>
  </si>
  <si>
    <t xml:space="preserve">   příspěvek Unie </t>
  </si>
  <si>
    <t xml:space="preserve">   financování provozní ztráty (vlastní zdroje) </t>
  </si>
  <si>
    <t xml:space="preserve">   rozpočet hl. m. Prahy </t>
  </si>
  <si>
    <t xml:space="preserve">   vlastní zdroje (financování realizace) </t>
  </si>
  <si>
    <t xml:space="preserve">saldo financování projektu </t>
  </si>
  <si>
    <t xml:space="preserve">kumulované saldo financování projektu </t>
  </si>
  <si>
    <t xml:space="preserve">   spotřební materiál </t>
  </si>
  <si>
    <t xml:space="preserve">celkem </t>
  </si>
  <si>
    <t>rok (číslo)</t>
  </si>
  <si>
    <t xml:space="preserve">Příspěvek hl. m. Prahy (míra podpory v %) </t>
  </si>
  <si>
    <t xml:space="preserve">Příspěvek Unie (míra podpory v %) </t>
  </si>
  <si>
    <t xml:space="preserve">roky </t>
  </si>
  <si>
    <t>mesice</t>
  </si>
  <si>
    <t xml:space="preserve">Zahájení provozu (rok / měsíc) </t>
  </si>
  <si>
    <t xml:space="preserve">Zahájení fyzické realizace (rok / měsíc) </t>
  </si>
  <si>
    <t xml:space="preserve">(rok) </t>
  </si>
  <si>
    <t xml:space="preserve">(měsíc) </t>
  </si>
  <si>
    <t xml:space="preserve">Vlastní podíl </t>
  </si>
  <si>
    <t xml:space="preserve">Počet nových pracovních míst (počet předpočtených úvazků) </t>
  </si>
  <si>
    <t xml:space="preserve">Průměrná hrubá mzda (nové místo, Kč/měsíc)  </t>
  </si>
  <si>
    <t xml:space="preserve">Nárůst mzdových nákladů (vč. odvodů, Kč/rok)  </t>
  </si>
  <si>
    <t xml:space="preserve">Náklady na opravy a udržování (Kč/rok) </t>
  </si>
  <si>
    <t xml:space="preserve">Navýšení stávajících hrubých mezd celkem (např. odměny, Kč/měsíc) </t>
  </si>
  <si>
    <t xml:space="preserve">Obecná východiska </t>
  </si>
  <si>
    <t xml:space="preserve">Způsob financování </t>
  </si>
  <si>
    <t xml:space="preserve">Provozní výdaje </t>
  </si>
  <si>
    <t xml:space="preserve">Provozní příjmy  </t>
  </si>
  <si>
    <t xml:space="preserve">Spotřeba energií (Kč/rok) </t>
  </si>
  <si>
    <t xml:space="preserve">Náběh nákladů na opravy a udržování (rok) </t>
  </si>
  <si>
    <t xml:space="preserve">roky_oprava </t>
  </si>
  <si>
    <t xml:space="preserve">Nákup služeb (Kč/rok) </t>
  </si>
  <si>
    <t xml:space="preserve">Ostatní provozní náklady (Kč/rok) </t>
  </si>
  <si>
    <t xml:space="preserve">Název projektu: </t>
  </si>
  <si>
    <t xml:space="preserve">Spotřební materiál (Kč/rok) </t>
  </si>
  <si>
    <t xml:space="preserve">Příjmy z provozu / tržby (Kč/rok) </t>
  </si>
  <si>
    <t xml:space="preserve">   celkové způsobilé náklady - neinvestiční </t>
  </si>
  <si>
    <t>verze: 180103</t>
  </si>
  <si>
    <t xml:space="preserve">Rekonstrukce skladu na kmenovou učebnu - ZŠ Nová (modelový příklad - referenční období 10 let)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</si>
</sst>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i/>
      <sz val="10"/>
      <color rgb="FF000000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CC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Border="1"/>
    <xf numFmtId="3" fontId="0" fillId="0" borderId="1" xfId="0" applyNumberFormat="1" applyBorder="1"/>
    <xf numFmtId="3" fontId="0" fillId="0" borderId="0" xfId="0" applyNumberFormat="1" applyBorder="1"/>
    <xf numFmtId="0" fontId="0" fillId="2" borderId="1" xfId="0" applyFill="1" applyBorder="1" applyAlignment="1">
      <alignment horizontal="center"/>
    </xf>
    <xf numFmtId="3" fontId="1" fillId="3" borderId="1" xfId="0" applyNumberFormat="1" applyFont="1" applyFill="1" applyBorder="1"/>
    <xf numFmtId="3" fontId="1" fillId="4" borderId="1" xfId="0" applyNumberFormat="1" applyFont="1" applyFill="1" applyBorder="1"/>
    <xf numFmtId="3" fontId="1" fillId="5" borderId="1" xfId="0" applyNumberFormat="1" applyFont="1" applyFill="1" applyBorder="1"/>
    <xf numFmtId="3" fontId="1" fillId="6" borderId="1" xfId="0" applyNumberFormat="1" applyFont="1" applyFill="1" applyBorder="1"/>
    <xf numFmtId="3" fontId="1" fillId="7" borderId="1" xfId="0" applyNumberFormat="1" applyFont="1" applyFill="1" applyBorder="1"/>
    <xf numFmtId="0" fontId="0" fillId="2" borderId="2" xfId="0" applyFill="1" applyBorder="1" applyAlignment="1">
      <alignment horizontal="right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right"/>
    </xf>
    <xf numFmtId="0" fontId="0" fillId="2" borderId="6" xfId="0" applyFill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3" borderId="5" xfId="0" applyFont="1" applyFill="1" applyBorder="1"/>
    <xf numFmtId="3" fontId="1" fillId="3" borderId="6" xfId="0" applyNumberFormat="1" applyFont="1" applyFill="1" applyBorder="1"/>
    <xf numFmtId="0" fontId="0" fillId="0" borderId="5" xfId="0" applyBorder="1"/>
    <xf numFmtId="3" fontId="0" fillId="0" borderId="6" xfId="0" applyNumberFormat="1" applyBorder="1"/>
    <xf numFmtId="3" fontId="0" fillId="0" borderId="8" xfId="0" applyNumberFormat="1" applyBorder="1"/>
    <xf numFmtId="0" fontId="1" fillId="4" borderId="5" xfId="0" applyFont="1" applyFill="1" applyBorder="1"/>
    <xf numFmtId="3" fontId="1" fillId="4" borderId="6" xfId="0" applyNumberFormat="1" applyFont="1" applyFill="1" applyBorder="1"/>
    <xf numFmtId="0" fontId="1" fillId="7" borderId="5" xfId="0" applyFont="1" applyFill="1" applyBorder="1"/>
    <xf numFmtId="3" fontId="1" fillId="7" borderId="6" xfId="0" applyNumberFormat="1" applyFont="1" applyFill="1" applyBorder="1"/>
    <xf numFmtId="0" fontId="1" fillId="6" borderId="5" xfId="0" applyFont="1" applyFill="1" applyBorder="1"/>
    <xf numFmtId="3" fontId="1" fillId="6" borderId="6" xfId="0" applyNumberFormat="1" applyFont="1" applyFill="1" applyBorder="1"/>
    <xf numFmtId="0" fontId="1" fillId="5" borderId="5" xfId="0" applyFont="1" applyFill="1" applyBorder="1"/>
    <xf numFmtId="3" fontId="1" fillId="5" borderId="6" xfId="0" applyNumberFormat="1" applyFont="1" applyFill="1" applyBorder="1"/>
    <xf numFmtId="0" fontId="1" fillId="5" borderId="9" xfId="0" applyFont="1" applyFill="1" applyBorder="1"/>
    <xf numFmtId="3" fontId="1" fillId="5" borderId="10" xfId="0" applyNumberFormat="1" applyFont="1" applyFill="1" applyBorder="1"/>
    <xf numFmtId="3" fontId="1" fillId="5" borderId="11" xfId="0" applyNumberFormat="1" applyFont="1" applyFill="1" applyBorder="1"/>
    <xf numFmtId="0" fontId="1" fillId="0" borderId="0" xfId="0" applyFont="1"/>
    <xf numFmtId="0" fontId="0" fillId="2" borderId="12" xfId="0" applyFill="1" applyBorder="1" applyAlignment="1">
      <alignment horizontal="right"/>
    </xf>
    <xf numFmtId="0" fontId="0" fillId="2" borderId="13" xfId="0" applyFill="1" applyBorder="1" applyAlignment="1">
      <alignment horizontal="right"/>
    </xf>
    <xf numFmtId="0" fontId="0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3" fontId="4" fillId="0" borderId="1" xfId="0" applyNumberFormat="1" applyFont="1" applyBorder="1"/>
    <xf numFmtId="0" fontId="4" fillId="0" borderId="0" xfId="0" applyFont="1" applyAlignment="1">
      <alignment horizontal="center" vertical="center"/>
    </xf>
    <xf numFmtId="0" fontId="5" fillId="0" borderId="0" xfId="0" applyFont="1"/>
    <xf numFmtId="0" fontId="3" fillId="0" borderId="0" xfId="0" applyFont="1" applyAlignment="1">
      <alignment horizontal="center"/>
    </xf>
    <xf numFmtId="4" fontId="4" fillId="8" borderId="1" xfId="0" applyNumberFormat="1" applyFont="1" applyFill="1" applyBorder="1"/>
    <xf numFmtId="3" fontId="4" fillId="8" borderId="1" xfId="0" applyNumberFormat="1" applyFont="1" applyFill="1" applyBorder="1"/>
    <xf numFmtId="0" fontId="4" fillId="8" borderId="1" xfId="0" applyNumberFormat="1" applyFont="1" applyFill="1" applyBorder="1" applyAlignment="1">
      <alignment horizontal="center"/>
    </xf>
    <xf numFmtId="10" fontId="4" fillId="0" borderId="0" xfId="0" applyNumberFormat="1" applyFont="1" applyFill="1"/>
    <xf numFmtId="2" fontId="4" fillId="0" borderId="0" xfId="0" applyNumberFormat="1" applyFont="1" applyAlignment="1">
      <alignment horizontal="center" vertical="center"/>
    </xf>
    <xf numFmtId="0" fontId="4" fillId="8" borderId="1" xfId="0" applyFont="1" applyFill="1" applyBorder="1" applyAlignment="1">
      <alignment horizontal="center" vertical="center"/>
    </xf>
    <xf numFmtId="10" fontId="4" fillId="8" borderId="1" xfId="0" applyNumberFormat="1" applyFont="1" applyFill="1" applyBorder="1"/>
    <xf numFmtId="0" fontId="6" fillId="0" borderId="0" xfId="0" applyFont="1"/>
    <xf numFmtId="0" fontId="2" fillId="0" borderId="0" xfId="0" applyFont="1" applyAlignment="1">
      <alignment horizontal="right"/>
    </xf>
    <xf numFmtId="0" fontId="7" fillId="0" borderId="0" xfId="0" applyFont="1"/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50</xdr:row>
      <xdr:rowOff>66674</xdr:rowOff>
    </xdr:from>
    <xdr:to>
      <xdr:col>13</xdr:col>
      <xdr:colOff>600075</xdr:colOff>
      <xdr:row>86</xdr:row>
      <xdr:rowOff>47625</xdr:rowOff>
    </xdr:to>
    <xdr:sp macro="" textlink="">
      <xdr:nvSpPr>
        <xdr:cNvPr id="2" name="TextovéPole 1"/>
        <xdr:cNvSpPr txBox="1"/>
      </xdr:nvSpPr>
      <xdr:spPr>
        <a:xfrm>
          <a:off x="323850" y="8943974"/>
          <a:ext cx="9725025" cy="436245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cs-CZ" sz="1000" i="1" baseline="0"/>
            <a:t>Poznámky: </a:t>
          </a:r>
        </a:p>
        <a:p>
          <a:endParaRPr lang="cs-CZ" sz="1000" i="1" baseline="0"/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000" i="1" baseline="0"/>
            <a:t>Předložená kalkulace finanční analýzy je pouze orientační příklad, nutno upravit dle podmínek konkrétního projektu (včetně případné nutnosti úpravy vzorců). Všechny vstupní údaje je nutno řádným způsobem zdůvodnit (včetně postupu kalkulace). </a:t>
          </a:r>
          <a:endParaRPr lang="cs-CZ" sz="1000">
            <a:effectLst/>
          </a:endParaRPr>
        </a:p>
        <a:p>
          <a:endParaRPr lang="cs-CZ" sz="1000" i="1" baseline="0"/>
        </a:p>
        <a:p>
          <a:r>
            <a:rPr lang="cs-CZ" sz="1000" i="1" baseline="0"/>
            <a:t>Celkové investiční nákldy: </a:t>
          </a:r>
        </a:p>
        <a:p>
          <a:r>
            <a:rPr lang="cs-CZ" sz="1000" i="1" baseline="0"/>
            <a:t>Celkové investiční náklady odpovídají rozpočtu projektu, tabulka zachycuje členění na způsobilé náklady investiční a neivestiční a nezpůsobilé náklady. Celkové investiční náklady musí zachycovat veškeré výdaje nezbytné pro ukončení realizace projektu. Případné výdaje na obnovu zařízení s kratší dobou životnosti (reinvestice) jsou zadávány v oddíle "provozní náklady". </a:t>
          </a:r>
        </a:p>
        <a:p>
          <a:endParaRPr lang="cs-CZ" sz="1000" i="1" baseline="0"/>
        </a:p>
        <a:p>
          <a:r>
            <a:rPr lang="cs-CZ" sz="1000" i="1" baseline="0"/>
            <a:t>Zdroje financování: </a:t>
          </a:r>
        </a:p>
        <a:p>
          <a:r>
            <a:rPr lang="cs-CZ" sz="1000" i="1" baseline="0"/>
            <a:t>Míra podpory z EU (EFRR) dle výzvy a charakteru žadatele (p.o. městské části hl. m. Prahy) činí 50 %, rozpočet hl. m. Prahy 40 %, vlastní podíl žadatele 10 %. Žadatel hradí všechny nezpůsobilé výdaje. </a:t>
          </a:r>
        </a:p>
        <a:p>
          <a:endParaRPr lang="cs-CZ" sz="1000" i="1" baseline="0"/>
        </a:p>
        <a:p>
          <a:r>
            <a:rPr lang="cs-CZ" sz="1000" i="1" baseline="0"/>
            <a:t>Celkové provozní náklady: </a:t>
          </a:r>
        </a:p>
        <a:p>
          <a:r>
            <a:rPr lang="cs-CZ" sz="1000" i="1" baseline="0"/>
            <a:t>Celkové provozní náklady musí být identifikovány na základě přírůstkové metody (tj. rozdíl stavu s realizací projektu a stavem bez realizace projektu). Zahájení provozu je předpokládáno 09/2019 (tj. v roce 2019 provoz 4 měsíce).  </a:t>
          </a:r>
        </a:p>
        <a:p>
          <a:r>
            <a:rPr lang="cs-CZ" sz="1000" i="1" baseline="0"/>
            <a:t>Navýšení mzdových výdajů: 1,0 nový úvazek (zajištění výuky v nové učebně), průměrná mzda 25.000,- Kč / měsíc, odvody zaměstnavatele 34 %  </a:t>
          </a:r>
        </a:p>
        <a:p>
          <a:r>
            <a:rPr lang="cs-CZ" sz="1000" i="1" baseline="0"/>
            <a:t>=&gt; 12 * 1,34 * (1,0 * 25.000 ) = 402 000 Kč ročně.      </a:t>
          </a:r>
        </a:p>
        <a:p>
          <a:r>
            <a:rPr lang="cs-CZ" sz="1000" i="1" baseline="0"/>
            <a:t>Spotřební materiál cca 1000,- Kč / měsíc / třídu, počet měsíců výuky ročně 10) =&gt; 10.000 Kč ročně.   </a:t>
          </a:r>
        </a:p>
        <a:p>
          <a:r>
            <a:rPr lang="cs-CZ" sz="1000" i="1" baseline="0"/>
            <a:t>Navýšení spotřeby energie (1 učebna á 50.000 Kč / rok) =&gt; 50.000 Kč ročně.   </a:t>
          </a:r>
        </a:p>
        <a:p>
          <a:r>
            <a:rPr lang="cs-CZ" sz="1000" i="1" baseline="0"/>
            <a:t>Od roku 2020 obnova drobných prvků (1 učebna á 6.000 Kč / rok) =&gt; 6.000 Kč ročně.  </a:t>
          </a:r>
        </a:p>
        <a:p>
          <a:r>
            <a:rPr lang="cs-CZ" sz="1000" i="1" baseline="0"/>
            <a:t>Ostatní výdaje (nákup služeb, apod.) nejsou předpokládány. </a:t>
          </a:r>
        </a:p>
        <a:p>
          <a:endParaRPr lang="cs-CZ" sz="1000" i="1" baseline="0"/>
        </a:p>
        <a:p>
          <a:r>
            <a:rPr lang="cs-CZ" sz="1000" i="1" baseline="0"/>
            <a:t>Celkové provozní výnosy: </a:t>
          </a:r>
        </a:p>
        <a:p>
          <a:r>
            <a:rPr lang="cs-CZ" sz="1000" i="1" baseline="0"/>
            <a:t>Příjmy z provozu (tržby) nejsou předpokládány. Učebny nebudou využity ke komerčnímu pronájmu ani jejich uživatelům (žákům) nebudou účtovány žádné poplatky za jejich využití. Financování provozní ztráty (navýšení provozních nákladů) bude hrazeno v plné výši z prostředků žadatele, částka bude vyčleněna v rámci běžného rozpočtu žadatele (příjemce). </a:t>
          </a:r>
        </a:p>
        <a:p>
          <a:endParaRPr lang="cs-CZ" sz="1000" i="1" baseline="0"/>
        </a:p>
        <a:p>
          <a:endParaRPr lang="cs-CZ" sz="1100" baseline="0"/>
        </a:p>
        <a:p>
          <a:endParaRPr lang="cs-CZ" sz="1100" baseline="0"/>
        </a:p>
        <a:p>
          <a:endParaRPr lang="cs-CZ" sz="1100" baseline="0"/>
        </a:p>
        <a:p>
          <a:endParaRPr lang="cs-CZ" sz="1100" baseline="0"/>
        </a:p>
        <a:p>
          <a:endParaRPr lang="cs-CZ" sz="1100" baseline="0"/>
        </a:p>
        <a:p>
          <a:endParaRPr lang="cs-CZ" sz="1100"/>
        </a:p>
      </xdr:txBody>
    </xdr:sp>
    <xdr:clientData/>
  </xdr:twoCellAnchor>
  <xdr:twoCellAnchor>
    <xdr:from>
      <xdr:col>2</xdr:col>
      <xdr:colOff>9525</xdr:colOff>
      <xdr:row>1</xdr:row>
      <xdr:rowOff>9525</xdr:rowOff>
    </xdr:from>
    <xdr:to>
      <xdr:col>14</xdr:col>
      <xdr:colOff>0</xdr:colOff>
      <xdr:row>5</xdr:row>
      <xdr:rowOff>161924</xdr:rowOff>
    </xdr:to>
    <xdr:sp macro="" textlink="">
      <xdr:nvSpPr>
        <xdr:cNvPr id="6" name="TextovéPole 5"/>
        <xdr:cNvSpPr txBox="1"/>
      </xdr:nvSpPr>
      <xdr:spPr>
        <a:xfrm>
          <a:off x="333375" y="200025"/>
          <a:ext cx="9725025" cy="91439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050" b="1" i="1" u="sng" baseline="0">
              <a:solidFill>
                <a:schemeClr val="dk1"/>
              </a:solidFill>
              <a:latin typeface="+mn-lt"/>
              <a:ea typeface="+mn-ea"/>
              <a:cs typeface="+mn-cs"/>
            </a:rPr>
            <a:t>Pomůcka pro zpracování </a:t>
          </a:r>
          <a:r>
            <a:rPr lang="cs-CZ" sz="1100" b="1" i="1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finanční analýzy </a:t>
          </a:r>
          <a:r>
            <a:rPr lang="cs-CZ" sz="1050" b="1" i="1" u="sng" baseline="0">
              <a:solidFill>
                <a:schemeClr val="dk1"/>
              </a:solidFill>
              <a:latin typeface="+mn-lt"/>
              <a:ea typeface="+mn-ea"/>
              <a:cs typeface="+mn-cs"/>
            </a:rPr>
            <a:t>u projektů s celkovými způsobilými výdaji pod  5 mil. Kč (</a:t>
          </a:r>
          <a:r>
            <a:rPr lang="cs-CZ" sz="1100" b="1" i="1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kapitola č. 8 Studie proveditelnosti pro prioritní osu 4  )</a:t>
          </a:r>
          <a:endParaRPr lang="cs-CZ" sz="1050" b="1" u="sng">
            <a:effectLst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000">
            <a:effectLst/>
          </a:endParaRPr>
        </a:p>
        <a:p>
          <a:r>
            <a:rPr lang="cs-CZ" sz="1000" i="1" baseline="0">
              <a:solidFill>
                <a:schemeClr val="dk1"/>
              </a:solidFill>
              <a:latin typeface="+mn-lt"/>
              <a:ea typeface="+mn-ea"/>
              <a:cs typeface="+mn-cs"/>
            </a:rPr>
            <a:t>Pomůcka pro zpracování kapitoly č. 8 "Finanční analýza a udržitelnost projektu" Studie proveditelnosti pro prioritní osu 4 je určena žadatelům, kteří nemají povinnost zpracovat finanční analýzu v modulu CBA v MS2014+. Zpracovanou tabulku doporučujeme vložit do Žádosti o podporu jako přílohu, případaně přímo do Studie proveditelnosti pro PO4 společně s detailním popisem jednotlitvých nákladů a výnosů (viz poznámky níže). </a:t>
          </a:r>
        </a:p>
        <a:p>
          <a:endParaRPr lang="cs-CZ" sz="1000" i="1" baseline="0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6:N66"/>
  <sheetViews>
    <sheetView tabSelected="1" zoomScaleNormal="100" workbookViewId="0">
      <selection activeCell="Q71" sqref="Q71"/>
    </sheetView>
  </sheetViews>
  <sheetFormatPr defaultRowHeight="15" x14ac:dyDescent="0.25"/>
  <cols>
    <col min="1" max="1" width="1.7109375" customWidth="1"/>
    <col min="2" max="2" width="3.140625" customWidth="1"/>
    <col min="3" max="3" width="42.85546875" customWidth="1"/>
    <col min="4" max="5" width="10.42578125" customWidth="1"/>
  </cols>
  <sheetData>
    <row r="6" spans="3:14" x14ac:dyDescent="0.25">
      <c r="C6" s="53"/>
    </row>
    <row r="8" spans="3:14" x14ac:dyDescent="0.25">
      <c r="C8" s="42" t="s">
        <v>54</v>
      </c>
      <c r="D8" s="42" t="s">
        <v>59</v>
      </c>
      <c r="L8" s="51"/>
    </row>
    <row r="9" spans="3:14" x14ac:dyDescent="0.25">
      <c r="C9" s="33"/>
      <c r="D9" s="33"/>
    </row>
    <row r="10" spans="3:14" x14ac:dyDescent="0.25">
      <c r="C10" s="38" t="s">
        <v>45</v>
      </c>
      <c r="D10" s="43" t="s">
        <v>37</v>
      </c>
      <c r="E10" s="43" t="s">
        <v>38</v>
      </c>
      <c r="F10" s="36"/>
      <c r="G10" s="38" t="s">
        <v>47</v>
      </c>
      <c r="H10" s="36"/>
      <c r="I10" s="36"/>
      <c r="J10" s="36"/>
      <c r="K10" s="36"/>
      <c r="L10" s="36"/>
    </row>
    <row r="11" spans="3:14" x14ac:dyDescent="0.25">
      <c r="C11" s="39" t="s">
        <v>36</v>
      </c>
      <c r="D11" s="49">
        <v>2018</v>
      </c>
      <c r="E11" s="49">
        <v>11</v>
      </c>
      <c r="F11" s="39"/>
      <c r="G11" s="39" t="s">
        <v>40</v>
      </c>
      <c r="H11" s="39"/>
      <c r="I11" s="39"/>
      <c r="J11" s="39"/>
      <c r="K11" s="39"/>
      <c r="L11" s="44">
        <v>1</v>
      </c>
      <c r="M11" s="39"/>
      <c r="N11" s="39"/>
    </row>
    <row r="12" spans="3:14" x14ac:dyDescent="0.25">
      <c r="C12" s="39" t="s">
        <v>35</v>
      </c>
      <c r="D12" s="49">
        <v>2019</v>
      </c>
      <c r="E12" s="49">
        <v>9</v>
      </c>
      <c r="F12" s="39"/>
      <c r="G12" s="39" t="s">
        <v>41</v>
      </c>
      <c r="H12" s="39"/>
      <c r="I12" s="39"/>
      <c r="J12" s="39"/>
      <c r="K12" s="39"/>
      <c r="L12" s="45">
        <v>25000</v>
      </c>
      <c r="M12" s="39"/>
      <c r="N12" s="39"/>
    </row>
    <row r="13" spans="3:14" x14ac:dyDescent="0.25">
      <c r="C13" s="39"/>
      <c r="D13" s="39"/>
      <c r="E13" s="48"/>
      <c r="F13" s="39"/>
      <c r="G13" s="39" t="s">
        <v>44</v>
      </c>
      <c r="H13" s="39"/>
      <c r="I13" s="39"/>
      <c r="J13" s="39"/>
      <c r="K13" s="39"/>
      <c r="L13" s="45">
        <v>0</v>
      </c>
      <c r="M13" s="39"/>
      <c r="N13" s="39"/>
    </row>
    <row r="14" spans="3:14" x14ac:dyDescent="0.25">
      <c r="C14" s="38" t="s">
        <v>46</v>
      </c>
      <c r="D14" s="41"/>
      <c r="E14" s="39"/>
      <c r="F14" s="39"/>
      <c r="G14" s="39" t="s">
        <v>42</v>
      </c>
      <c r="H14" s="39"/>
      <c r="I14" s="39"/>
      <c r="J14" s="39"/>
      <c r="K14" s="39"/>
      <c r="L14" s="40">
        <f>(12*L11*L12*1.34)+(12*L13*1.34)</f>
        <v>402000</v>
      </c>
      <c r="M14" s="39"/>
      <c r="N14" s="39"/>
    </row>
    <row r="15" spans="3:14" x14ac:dyDescent="0.25">
      <c r="C15" s="39" t="s">
        <v>32</v>
      </c>
      <c r="D15" s="50">
        <v>0.5</v>
      </c>
      <c r="E15" s="39"/>
      <c r="F15" s="39"/>
      <c r="G15" s="39" t="s">
        <v>55</v>
      </c>
      <c r="H15" s="39"/>
      <c r="I15" s="39"/>
      <c r="J15" s="39"/>
      <c r="K15" s="39"/>
      <c r="L15" s="45">
        <v>10000</v>
      </c>
      <c r="M15" s="39"/>
      <c r="N15" s="39"/>
    </row>
    <row r="16" spans="3:14" x14ac:dyDescent="0.25">
      <c r="C16" s="39" t="s">
        <v>31</v>
      </c>
      <c r="D16" s="50">
        <v>0.4</v>
      </c>
      <c r="E16" s="39"/>
      <c r="F16" s="39"/>
      <c r="G16" s="39" t="s">
        <v>49</v>
      </c>
      <c r="H16" s="39"/>
      <c r="I16" s="39"/>
      <c r="J16" s="39"/>
      <c r="K16" s="39"/>
      <c r="L16" s="45">
        <v>50000</v>
      </c>
      <c r="M16" s="39"/>
      <c r="N16" s="39"/>
    </row>
    <row r="17" spans="3:14" x14ac:dyDescent="0.25">
      <c r="C17" s="39" t="s">
        <v>39</v>
      </c>
      <c r="D17" s="50">
        <f>1-D15-D16</f>
        <v>9.9999999999999978E-2</v>
      </c>
      <c r="E17" s="39"/>
      <c r="F17" s="39"/>
      <c r="G17" s="39" t="s">
        <v>43</v>
      </c>
      <c r="H17" s="39"/>
      <c r="I17" s="39"/>
      <c r="J17" s="39"/>
      <c r="K17" s="39"/>
      <c r="L17" s="45">
        <v>6000</v>
      </c>
      <c r="M17" s="39"/>
      <c r="N17" s="39"/>
    </row>
    <row r="18" spans="3:14" x14ac:dyDescent="0.25">
      <c r="C18" s="39"/>
      <c r="D18" s="39"/>
      <c r="E18" s="39"/>
      <c r="F18" s="39"/>
      <c r="G18" s="39" t="s">
        <v>50</v>
      </c>
      <c r="H18" s="39"/>
      <c r="I18" s="39"/>
      <c r="J18" s="39"/>
      <c r="K18" s="39"/>
      <c r="L18" s="46">
        <v>2021</v>
      </c>
      <c r="M18" s="39"/>
      <c r="N18" s="39"/>
    </row>
    <row r="19" spans="3:14" x14ac:dyDescent="0.25">
      <c r="C19" s="38" t="s">
        <v>48</v>
      </c>
      <c r="D19" s="47"/>
      <c r="E19" s="39"/>
      <c r="F19" s="39"/>
      <c r="G19" s="39" t="s">
        <v>52</v>
      </c>
      <c r="H19" s="39"/>
      <c r="I19" s="39"/>
      <c r="J19" s="39"/>
      <c r="K19" s="39"/>
      <c r="L19" s="45">
        <v>0</v>
      </c>
      <c r="M19" s="39"/>
      <c r="N19" s="39"/>
    </row>
    <row r="20" spans="3:14" x14ac:dyDescent="0.25">
      <c r="C20" s="39" t="s">
        <v>56</v>
      </c>
      <c r="D20" s="45">
        <v>0</v>
      </c>
      <c r="E20" s="36"/>
      <c r="F20" s="36"/>
      <c r="G20" s="39" t="s">
        <v>53</v>
      </c>
      <c r="H20" s="39"/>
      <c r="I20" s="39"/>
      <c r="J20" s="39"/>
      <c r="K20" s="39"/>
      <c r="L20" s="45">
        <v>0</v>
      </c>
    </row>
    <row r="21" spans="3:14" ht="15.75" thickBot="1" x14ac:dyDescent="0.3"/>
    <row r="22" spans="3:14" x14ac:dyDescent="0.25">
      <c r="C22" s="10"/>
      <c r="D22" s="34" t="s">
        <v>30</v>
      </c>
      <c r="E22" s="11" t="s">
        <v>0</v>
      </c>
      <c r="F22" s="11" t="s">
        <v>1</v>
      </c>
      <c r="G22" s="11" t="s">
        <v>2</v>
      </c>
      <c r="H22" s="11" t="s">
        <v>3</v>
      </c>
      <c r="I22" s="11" t="s">
        <v>4</v>
      </c>
      <c r="J22" s="11" t="s">
        <v>5</v>
      </c>
      <c r="K22" s="11" t="s">
        <v>6</v>
      </c>
      <c r="L22" s="11" t="s">
        <v>7</v>
      </c>
      <c r="M22" s="11" t="s">
        <v>8</v>
      </c>
      <c r="N22" s="12" t="s">
        <v>9</v>
      </c>
    </row>
    <row r="23" spans="3:14" x14ac:dyDescent="0.25">
      <c r="C23" s="13"/>
      <c r="D23" s="35" t="s">
        <v>29</v>
      </c>
      <c r="E23" s="4">
        <f>D11</f>
        <v>2018</v>
      </c>
      <c r="F23" s="4">
        <f>E23+1</f>
        <v>2019</v>
      </c>
      <c r="G23" s="4">
        <f t="shared" ref="G23:N23" si="0">F23+1</f>
        <v>2020</v>
      </c>
      <c r="H23" s="4">
        <f t="shared" si="0"/>
        <v>2021</v>
      </c>
      <c r="I23" s="4">
        <f t="shared" si="0"/>
        <v>2022</v>
      </c>
      <c r="J23" s="4">
        <f t="shared" si="0"/>
        <v>2023</v>
      </c>
      <c r="K23" s="4">
        <f t="shared" si="0"/>
        <v>2024</v>
      </c>
      <c r="L23" s="4">
        <f t="shared" si="0"/>
        <v>2025</v>
      </c>
      <c r="M23" s="4">
        <f t="shared" si="0"/>
        <v>2026</v>
      </c>
      <c r="N23" s="14">
        <f t="shared" si="0"/>
        <v>2027</v>
      </c>
    </row>
    <row r="24" spans="3:14" ht="5.0999999999999996" customHeight="1" x14ac:dyDescent="0.25">
      <c r="C24" s="15"/>
      <c r="D24" s="1"/>
      <c r="E24" s="1"/>
      <c r="F24" s="1"/>
      <c r="G24" s="1"/>
      <c r="H24" s="1"/>
      <c r="I24" s="1"/>
      <c r="J24" s="1"/>
      <c r="K24" s="1"/>
      <c r="L24" s="1"/>
      <c r="M24" s="1"/>
      <c r="N24" s="16"/>
    </row>
    <row r="25" spans="3:14" x14ac:dyDescent="0.25">
      <c r="C25" s="17" t="s">
        <v>10</v>
      </c>
      <c r="D25" s="5">
        <f>SUM(E25:N25)</f>
        <v>1300000</v>
      </c>
      <c r="E25" s="5">
        <f>SUM(E26:E28)</f>
        <v>250000</v>
      </c>
      <c r="F25" s="5">
        <f>SUM(F26:F28)</f>
        <v>1050000</v>
      </c>
      <c r="G25" s="5"/>
      <c r="H25" s="5"/>
      <c r="I25" s="5"/>
      <c r="J25" s="5"/>
      <c r="K25" s="5"/>
      <c r="L25" s="5"/>
      <c r="M25" s="5"/>
      <c r="N25" s="18"/>
    </row>
    <row r="26" spans="3:14" x14ac:dyDescent="0.25">
      <c r="C26" s="19" t="s">
        <v>11</v>
      </c>
      <c r="D26" s="2">
        <f t="shared" ref="D26:D48" si="1">SUM(E26:N26)</f>
        <v>1000000</v>
      </c>
      <c r="E26" s="2">
        <v>200000</v>
      </c>
      <c r="F26" s="2">
        <v>800000</v>
      </c>
      <c r="G26" s="2"/>
      <c r="H26" s="2"/>
      <c r="I26" s="2"/>
      <c r="J26" s="2"/>
      <c r="K26" s="2"/>
      <c r="L26" s="2"/>
      <c r="M26" s="2"/>
      <c r="N26" s="20"/>
    </row>
    <row r="27" spans="3:14" x14ac:dyDescent="0.25">
      <c r="C27" s="19" t="s">
        <v>57</v>
      </c>
      <c r="D27" s="2">
        <f t="shared" si="1"/>
        <v>200000</v>
      </c>
      <c r="E27" s="2">
        <v>50000</v>
      </c>
      <c r="F27" s="2">
        <v>150000</v>
      </c>
      <c r="G27" s="2"/>
      <c r="H27" s="2"/>
      <c r="I27" s="2"/>
      <c r="J27" s="2"/>
      <c r="K27" s="2"/>
      <c r="L27" s="2"/>
      <c r="M27" s="2"/>
      <c r="N27" s="20"/>
    </row>
    <row r="28" spans="3:14" x14ac:dyDescent="0.25">
      <c r="C28" s="19" t="s">
        <v>12</v>
      </c>
      <c r="D28" s="2">
        <f t="shared" si="1"/>
        <v>100000</v>
      </c>
      <c r="E28" s="2"/>
      <c r="F28" s="2">
        <v>100000</v>
      </c>
      <c r="G28" s="2"/>
      <c r="H28" s="2"/>
      <c r="I28" s="2"/>
      <c r="J28" s="2"/>
      <c r="K28" s="2"/>
      <c r="L28" s="2"/>
      <c r="M28" s="2"/>
      <c r="N28" s="20"/>
    </row>
    <row r="29" spans="3:14" ht="5.0999999999999996" customHeight="1" x14ac:dyDescent="0.25">
      <c r="C29" s="15"/>
      <c r="D29" s="3"/>
      <c r="E29" s="3"/>
      <c r="F29" s="3"/>
      <c r="G29" s="3"/>
      <c r="H29" s="3"/>
      <c r="I29" s="3"/>
      <c r="J29" s="3"/>
      <c r="K29" s="3"/>
      <c r="L29" s="3"/>
      <c r="M29" s="3"/>
      <c r="N29" s="21"/>
    </row>
    <row r="30" spans="3:14" x14ac:dyDescent="0.25">
      <c r="C30" s="22" t="s">
        <v>21</v>
      </c>
      <c r="D30" s="6">
        <f t="shared" si="1"/>
        <v>1300000</v>
      </c>
      <c r="E30" s="6">
        <f>SUM(E31:E33)</f>
        <v>250000</v>
      </c>
      <c r="F30" s="6">
        <f t="shared" ref="F30:N30" si="2">SUM(F31:F33)</f>
        <v>1050000</v>
      </c>
      <c r="G30" s="6">
        <f t="shared" si="2"/>
        <v>0</v>
      </c>
      <c r="H30" s="6">
        <f t="shared" si="2"/>
        <v>0</v>
      </c>
      <c r="I30" s="6">
        <f t="shared" si="2"/>
        <v>0</v>
      </c>
      <c r="J30" s="6">
        <f t="shared" si="2"/>
        <v>0</v>
      </c>
      <c r="K30" s="6">
        <f t="shared" si="2"/>
        <v>0</v>
      </c>
      <c r="L30" s="6">
        <f t="shared" si="2"/>
        <v>0</v>
      </c>
      <c r="M30" s="6">
        <f t="shared" si="2"/>
        <v>0</v>
      </c>
      <c r="N30" s="23">
        <f t="shared" si="2"/>
        <v>0</v>
      </c>
    </row>
    <row r="31" spans="3:14" x14ac:dyDescent="0.25">
      <c r="C31" s="19" t="s">
        <v>22</v>
      </c>
      <c r="D31" s="2">
        <f t="shared" si="1"/>
        <v>600000</v>
      </c>
      <c r="E31" s="2">
        <f t="shared" ref="E31:N31" si="3">$D$15*(E26+E27)</f>
        <v>125000</v>
      </c>
      <c r="F31" s="2">
        <f t="shared" si="3"/>
        <v>475000</v>
      </c>
      <c r="G31" s="2">
        <f t="shared" si="3"/>
        <v>0</v>
      </c>
      <c r="H31" s="2">
        <f t="shared" si="3"/>
        <v>0</v>
      </c>
      <c r="I31" s="2">
        <f t="shared" si="3"/>
        <v>0</v>
      </c>
      <c r="J31" s="2">
        <f t="shared" si="3"/>
        <v>0</v>
      </c>
      <c r="K31" s="2">
        <f t="shared" si="3"/>
        <v>0</v>
      </c>
      <c r="L31" s="2">
        <f t="shared" si="3"/>
        <v>0</v>
      </c>
      <c r="M31" s="2">
        <f t="shared" si="3"/>
        <v>0</v>
      </c>
      <c r="N31" s="20">
        <f t="shared" si="3"/>
        <v>0</v>
      </c>
    </row>
    <row r="32" spans="3:14" x14ac:dyDescent="0.25">
      <c r="C32" s="19" t="s">
        <v>24</v>
      </c>
      <c r="D32" s="2">
        <f t="shared" si="1"/>
        <v>480000</v>
      </c>
      <c r="E32" s="2">
        <f t="shared" ref="E32:N32" si="4">$D$16*(E26+E27)</f>
        <v>100000</v>
      </c>
      <c r="F32" s="2">
        <f t="shared" si="4"/>
        <v>380000</v>
      </c>
      <c r="G32" s="2">
        <f t="shared" si="4"/>
        <v>0</v>
      </c>
      <c r="H32" s="2">
        <f t="shared" si="4"/>
        <v>0</v>
      </c>
      <c r="I32" s="2">
        <f t="shared" si="4"/>
        <v>0</v>
      </c>
      <c r="J32" s="2">
        <f t="shared" si="4"/>
        <v>0</v>
      </c>
      <c r="K32" s="2">
        <f t="shared" si="4"/>
        <v>0</v>
      </c>
      <c r="L32" s="2">
        <f t="shared" si="4"/>
        <v>0</v>
      </c>
      <c r="M32" s="2">
        <f t="shared" si="4"/>
        <v>0</v>
      </c>
      <c r="N32" s="20">
        <f t="shared" si="4"/>
        <v>0</v>
      </c>
    </row>
    <row r="33" spans="3:14" x14ac:dyDescent="0.25">
      <c r="C33" s="19" t="s">
        <v>25</v>
      </c>
      <c r="D33" s="2">
        <f t="shared" si="1"/>
        <v>220000</v>
      </c>
      <c r="E33" s="2">
        <f t="shared" ref="E33:N33" si="5">$D$17*(E26+E27)+E28</f>
        <v>24999.999999999993</v>
      </c>
      <c r="F33" s="2">
        <f t="shared" si="5"/>
        <v>195000</v>
      </c>
      <c r="G33" s="2">
        <f t="shared" si="5"/>
        <v>0</v>
      </c>
      <c r="H33" s="2">
        <f t="shared" si="5"/>
        <v>0</v>
      </c>
      <c r="I33" s="2">
        <f t="shared" si="5"/>
        <v>0</v>
      </c>
      <c r="J33" s="2">
        <f t="shared" si="5"/>
        <v>0</v>
      </c>
      <c r="K33" s="2">
        <f t="shared" si="5"/>
        <v>0</v>
      </c>
      <c r="L33" s="2">
        <f t="shared" si="5"/>
        <v>0</v>
      </c>
      <c r="M33" s="2">
        <f t="shared" si="5"/>
        <v>0</v>
      </c>
      <c r="N33" s="20">
        <f t="shared" si="5"/>
        <v>0</v>
      </c>
    </row>
    <row r="34" spans="3:14" ht="5.0999999999999996" customHeight="1" x14ac:dyDescent="0.25">
      <c r="C34" s="15"/>
      <c r="D34" s="3"/>
      <c r="E34" s="3"/>
      <c r="F34" s="3"/>
      <c r="G34" s="3"/>
      <c r="H34" s="3"/>
      <c r="I34" s="3"/>
      <c r="J34" s="3"/>
      <c r="K34" s="3"/>
      <c r="L34" s="3"/>
      <c r="M34" s="3"/>
      <c r="N34" s="21"/>
    </row>
    <row r="35" spans="3:14" x14ac:dyDescent="0.25">
      <c r="C35" s="24" t="s">
        <v>13</v>
      </c>
      <c r="D35" s="9">
        <f t="shared" si="1"/>
        <v>3892000</v>
      </c>
      <c r="E35" s="9">
        <f>SUM(E36:E41)</f>
        <v>0</v>
      </c>
      <c r="F35" s="9">
        <f t="shared" ref="F35:N35" si="6">SUM(F36:F41)</f>
        <v>154000</v>
      </c>
      <c r="G35" s="9">
        <f t="shared" si="6"/>
        <v>462000</v>
      </c>
      <c r="H35" s="9">
        <f t="shared" si="6"/>
        <v>468000</v>
      </c>
      <c r="I35" s="9">
        <f t="shared" si="6"/>
        <v>468000</v>
      </c>
      <c r="J35" s="9">
        <f t="shared" si="6"/>
        <v>468000</v>
      </c>
      <c r="K35" s="9">
        <f t="shared" si="6"/>
        <v>468000</v>
      </c>
      <c r="L35" s="9">
        <f t="shared" si="6"/>
        <v>468000</v>
      </c>
      <c r="M35" s="9">
        <f t="shared" si="6"/>
        <v>468000</v>
      </c>
      <c r="N35" s="25">
        <f t="shared" si="6"/>
        <v>468000</v>
      </c>
    </row>
    <row r="36" spans="3:14" x14ac:dyDescent="0.25">
      <c r="C36" s="19" t="s">
        <v>14</v>
      </c>
      <c r="D36" s="2">
        <f t="shared" si="1"/>
        <v>3350000</v>
      </c>
      <c r="E36" s="2">
        <f>IF($D$12&gt;E$23,0,IF($D$12=E$23,$L$14*((12-$E$12+1)/12),$L$14))</f>
        <v>0</v>
      </c>
      <c r="F36" s="2">
        <f t="shared" ref="F36:N36" si="7">IF($D$12&gt;F$23,0,IF($D$12=F$23,$L$14*((12-$E$12+1)/12),$L$14))</f>
        <v>134000</v>
      </c>
      <c r="G36" s="2">
        <f t="shared" si="7"/>
        <v>402000</v>
      </c>
      <c r="H36" s="2">
        <f t="shared" si="7"/>
        <v>402000</v>
      </c>
      <c r="I36" s="2">
        <f t="shared" si="7"/>
        <v>402000</v>
      </c>
      <c r="J36" s="2">
        <f t="shared" si="7"/>
        <v>402000</v>
      </c>
      <c r="K36" s="2">
        <f t="shared" si="7"/>
        <v>402000</v>
      </c>
      <c r="L36" s="2">
        <f t="shared" si="7"/>
        <v>402000</v>
      </c>
      <c r="M36" s="2">
        <f t="shared" si="7"/>
        <v>402000</v>
      </c>
      <c r="N36" s="20">
        <f t="shared" si="7"/>
        <v>402000</v>
      </c>
    </row>
    <row r="37" spans="3:14" x14ac:dyDescent="0.25">
      <c r="C37" s="19" t="s">
        <v>28</v>
      </c>
      <c r="D37" s="2">
        <f t="shared" si="1"/>
        <v>83333.333333333328</v>
      </c>
      <c r="E37" s="2">
        <f>IF($D$12&gt;E$23,0,IF($D$12=E$23,$L$15*((12-$E$12+1)/12),$L$15))</f>
        <v>0</v>
      </c>
      <c r="F37" s="2">
        <f t="shared" ref="F37:N37" si="8">IF($D$12&gt;F$23,0,IF($D$12=F$23,$L$15*((12-$E$12+1)/12),$L$15))</f>
        <v>3333.333333333333</v>
      </c>
      <c r="G37" s="2">
        <f t="shared" si="8"/>
        <v>10000</v>
      </c>
      <c r="H37" s="2">
        <f t="shared" si="8"/>
        <v>10000</v>
      </c>
      <c r="I37" s="2">
        <f t="shared" si="8"/>
        <v>10000</v>
      </c>
      <c r="J37" s="2">
        <f t="shared" si="8"/>
        <v>10000</v>
      </c>
      <c r="K37" s="2">
        <f t="shared" si="8"/>
        <v>10000</v>
      </c>
      <c r="L37" s="2">
        <f t="shared" si="8"/>
        <v>10000</v>
      </c>
      <c r="M37" s="2">
        <f t="shared" si="8"/>
        <v>10000</v>
      </c>
      <c r="N37" s="20">
        <f t="shared" si="8"/>
        <v>10000</v>
      </c>
    </row>
    <row r="38" spans="3:14" x14ac:dyDescent="0.25">
      <c r="C38" s="19" t="s">
        <v>15</v>
      </c>
      <c r="D38" s="2">
        <f t="shared" si="1"/>
        <v>416666.66666666663</v>
      </c>
      <c r="E38" s="2">
        <f>IF($D$12&gt;E$23,0,IF($D$12=E$23,$L$16*((12-$E$12+1)/12),$L$16))</f>
        <v>0</v>
      </c>
      <c r="F38" s="2">
        <f t="shared" ref="F38:N38" si="9">IF($D$12&gt;F$23,0,IF($D$12=F$23,$L$16*((12-$E$12+1)/12),$L$16))</f>
        <v>16666.666666666664</v>
      </c>
      <c r="G38" s="2">
        <f t="shared" si="9"/>
        <v>50000</v>
      </c>
      <c r="H38" s="2">
        <f t="shared" si="9"/>
        <v>50000</v>
      </c>
      <c r="I38" s="2">
        <f t="shared" si="9"/>
        <v>50000</v>
      </c>
      <c r="J38" s="2">
        <f t="shared" si="9"/>
        <v>50000</v>
      </c>
      <c r="K38" s="2">
        <f t="shared" si="9"/>
        <v>50000</v>
      </c>
      <c r="L38" s="2">
        <f t="shared" si="9"/>
        <v>50000</v>
      </c>
      <c r="M38" s="2">
        <f t="shared" si="9"/>
        <v>50000</v>
      </c>
      <c r="N38" s="20">
        <f t="shared" si="9"/>
        <v>50000</v>
      </c>
    </row>
    <row r="39" spans="3:14" x14ac:dyDescent="0.25">
      <c r="C39" s="19" t="s">
        <v>16</v>
      </c>
      <c r="D39" s="2">
        <f t="shared" si="1"/>
        <v>42000</v>
      </c>
      <c r="E39" s="2">
        <f t="shared" ref="E39:N39" si="10">IF($L$18&gt;E$23,0,$L$17)</f>
        <v>0</v>
      </c>
      <c r="F39" s="2">
        <f t="shared" si="10"/>
        <v>0</v>
      </c>
      <c r="G39" s="2">
        <f t="shared" si="10"/>
        <v>0</v>
      </c>
      <c r="H39" s="2">
        <f t="shared" si="10"/>
        <v>6000</v>
      </c>
      <c r="I39" s="2">
        <f t="shared" si="10"/>
        <v>6000</v>
      </c>
      <c r="J39" s="2">
        <f t="shared" si="10"/>
        <v>6000</v>
      </c>
      <c r="K39" s="2">
        <f t="shared" si="10"/>
        <v>6000</v>
      </c>
      <c r="L39" s="2">
        <f t="shared" si="10"/>
        <v>6000</v>
      </c>
      <c r="M39" s="2">
        <f t="shared" si="10"/>
        <v>6000</v>
      </c>
      <c r="N39" s="20">
        <f t="shared" si="10"/>
        <v>6000</v>
      </c>
    </row>
    <row r="40" spans="3:14" x14ac:dyDescent="0.25">
      <c r="C40" s="19" t="s">
        <v>17</v>
      </c>
      <c r="D40" s="2">
        <f t="shared" si="1"/>
        <v>0</v>
      </c>
      <c r="E40" s="2">
        <f>IF($D$12&gt;E$23,0,IF($D$12=E$23,$L$19*((12-$E$12+1)/12),$L$19))</f>
        <v>0</v>
      </c>
      <c r="F40" s="2">
        <f t="shared" ref="F40:N40" si="11">IF($D$12&gt;F$23,0,IF($D$12=F$23,$L$19*((12-$E$12+1)/12),$L$19))</f>
        <v>0</v>
      </c>
      <c r="G40" s="2">
        <f t="shared" si="11"/>
        <v>0</v>
      </c>
      <c r="H40" s="2">
        <f t="shared" si="11"/>
        <v>0</v>
      </c>
      <c r="I40" s="2">
        <f t="shared" si="11"/>
        <v>0</v>
      </c>
      <c r="J40" s="2">
        <f t="shared" si="11"/>
        <v>0</v>
      </c>
      <c r="K40" s="2">
        <f t="shared" si="11"/>
        <v>0</v>
      </c>
      <c r="L40" s="2">
        <f t="shared" si="11"/>
        <v>0</v>
      </c>
      <c r="M40" s="2">
        <f t="shared" si="11"/>
        <v>0</v>
      </c>
      <c r="N40" s="20">
        <f t="shared" si="11"/>
        <v>0</v>
      </c>
    </row>
    <row r="41" spans="3:14" x14ac:dyDescent="0.25">
      <c r="C41" s="19" t="s">
        <v>18</v>
      </c>
      <c r="D41" s="2">
        <f t="shared" si="1"/>
        <v>0</v>
      </c>
      <c r="E41" s="2">
        <f>IF($D$12&gt;E$23,0,IF($D$12=E$23,$L$20*((12-$E$12+1)/12),$L$20))</f>
        <v>0</v>
      </c>
      <c r="F41" s="2">
        <f t="shared" ref="F41:N41" si="12">IF($D$12&gt;F$23,0,IF($D$12=F$23,$L$20*((12-$E$12+1)/12),$L$20))</f>
        <v>0</v>
      </c>
      <c r="G41" s="2">
        <f t="shared" si="12"/>
        <v>0</v>
      </c>
      <c r="H41" s="2">
        <f t="shared" si="12"/>
        <v>0</v>
      </c>
      <c r="I41" s="2">
        <f t="shared" si="12"/>
        <v>0</v>
      </c>
      <c r="J41" s="2">
        <f t="shared" si="12"/>
        <v>0</v>
      </c>
      <c r="K41" s="2">
        <f t="shared" si="12"/>
        <v>0</v>
      </c>
      <c r="L41" s="2">
        <f t="shared" si="12"/>
        <v>0</v>
      </c>
      <c r="M41" s="2">
        <f t="shared" si="12"/>
        <v>0</v>
      </c>
      <c r="N41" s="20">
        <f t="shared" si="12"/>
        <v>0</v>
      </c>
    </row>
    <row r="42" spans="3:14" ht="5.0999999999999996" customHeight="1" x14ac:dyDescent="0.25">
      <c r="C42" s="15"/>
      <c r="D42" s="3"/>
      <c r="E42" s="3"/>
      <c r="F42" s="3"/>
      <c r="G42" s="3"/>
      <c r="H42" s="3"/>
      <c r="I42" s="3"/>
      <c r="J42" s="3"/>
      <c r="K42" s="3"/>
      <c r="L42" s="3"/>
      <c r="M42" s="3"/>
      <c r="N42" s="21"/>
    </row>
    <row r="43" spans="3:14" x14ac:dyDescent="0.25">
      <c r="C43" s="26" t="s">
        <v>19</v>
      </c>
      <c r="D43" s="8">
        <f t="shared" si="1"/>
        <v>3892000</v>
      </c>
      <c r="E43" s="8">
        <f>SUM(E44:E45)</f>
        <v>0</v>
      </c>
      <c r="F43" s="8">
        <f t="shared" ref="F43:N43" si="13">SUM(F44:F45)</f>
        <v>154000</v>
      </c>
      <c r="G43" s="8">
        <f t="shared" si="13"/>
        <v>462000</v>
      </c>
      <c r="H43" s="8">
        <f t="shared" si="13"/>
        <v>468000</v>
      </c>
      <c r="I43" s="8">
        <f t="shared" si="13"/>
        <v>468000</v>
      </c>
      <c r="J43" s="8">
        <f t="shared" si="13"/>
        <v>468000</v>
      </c>
      <c r="K43" s="8">
        <f t="shared" si="13"/>
        <v>468000</v>
      </c>
      <c r="L43" s="8">
        <f t="shared" si="13"/>
        <v>468000</v>
      </c>
      <c r="M43" s="8">
        <f t="shared" si="13"/>
        <v>468000</v>
      </c>
      <c r="N43" s="27">
        <f t="shared" si="13"/>
        <v>468000</v>
      </c>
    </row>
    <row r="44" spans="3:14" x14ac:dyDescent="0.25">
      <c r="C44" s="19" t="s">
        <v>20</v>
      </c>
      <c r="D44" s="2">
        <f t="shared" si="1"/>
        <v>0</v>
      </c>
      <c r="E44" s="2">
        <f>IF($D$12&gt;E$23,0,IF($D$12=E$23,$D$20*((12-$E$12+1)/12),$D$20))</f>
        <v>0</v>
      </c>
      <c r="F44" s="2">
        <f t="shared" ref="F44:N44" si="14">IF($D$12&gt;F$23,0,IF($D$12=F$23,$D$20*((12-$E$12+1)/12),$D$20))</f>
        <v>0</v>
      </c>
      <c r="G44" s="2">
        <f t="shared" si="14"/>
        <v>0</v>
      </c>
      <c r="H44" s="2">
        <f t="shared" si="14"/>
        <v>0</v>
      </c>
      <c r="I44" s="2">
        <f t="shared" si="14"/>
        <v>0</v>
      </c>
      <c r="J44" s="2">
        <f t="shared" si="14"/>
        <v>0</v>
      </c>
      <c r="K44" s="2">
        <f t="shared" si="14"/>
        <v>0</v>
      </c>
      <c r="L44" s="2">
        <f t="shared" si="14"/>
        <v>0</v>
      </c>
      <c r="M44" s="2">
        <f t="shared" si="14"/>
        <v>0</v>
      </c>
      <c r="N44" s="20">
        <f t="shared" si="14"/>
        <v>0</v>
      </c>
    </row>
    <row r="45" spans="3:14" x14ac:dyDescent="0.25">
      <c r="C45" s="19" t="s">
        <v>23</v>
      </c>
      <c r="D45" s="2">
        <f t="shared" si="1"/>
        <v>3892000</v>
      </c>
      <c r="E45" s="2">
        <f>E35-E44</f>
        <v>0</v>
      </c>
      <c r="F45" s="2">
        <f t="shared" ref="F45:N45" si="15">F35-F44</f>
        <v>154000</v>
      </c>
      <c r="G45" s="2">
        <f t="shared" si="15"/>
        <v>462000</v>
      </c>
      <c r="H45" s="2">
        <f t="shared" si="15"/>
        <v>468000</v>
      </c>
      <c r="I45" s="2">
        <f t="shared" si="15"/>
        <v>468000</v>
      </c>
      <c r="J45" s="2">
        <f t="shared" si="15"/>
        <v>468000</v>
      </c>
      <c r="K45" s="2">
        <f t="shared" si="15"/>
        <v>468000</v>
      </c>
      <c r="L45" s="2">
        <f t="shared" si="15"/>
        <v>468000</v>
      </c>
      <c r="M45" s="2">
        <f t="shared" si="15"/>
        <v>468000</v>
      </c>
      <c r="N45" s="20">
        <f t="shared" si="15"/>
        <v>468000</v>
      </c>
    </row>
    <row r="46" spans="3:14" ht="5.0999999999999996" customHeight="1" x14ac:dyDescent="0.25">
      <c r="C46" s="15"/>
      <c r="D46" s="3"/>
      <c r="E46" s="3"/>
      <c r="F46" s="3"/>
      <c r="G46" s="3"/>
      <c r="H46" s="3"/>
      <c r="I46" s="3"/>
      <c r="J46" s="3"/>
      <c r="K46" s="3"/>
      <c r="L46" s="3"/>
      <c r="M46" s="3"/>
      <c r="N46" s="21"/>
    </row>
    <row r="47" spans="3:14" x14ac:dyDescent="0.25">
      <c r="C47" s="28" t="s">
        <v>26</v>
      </c>
      <c r="D47" s="7">
        <f t="shared" si="1"/>
        <v>0</v>
      </c>
      <c r="E47" s="7">
        <f>E30+E43-E25-E35</f>
        <v>0</v>
      </c>
      <c r="F47" s="7">
        <f t="shared" ref="F47:N47" si="16">F30+F43-F25-F35</f>
        <v>0</v>
      </c>
      <c r="G47" s="7">
        <f t="shared" si="16"/>
        <v>0</v>
      </c>
      <c r="H47" s="7">
        <f t="shared" si="16"/>
        <v>0</v>
      </c>
      <c r="I47" s="7">
        <f t="shared" si="16"/>
        <v>0</v>
      </c>
      <c r="J47" s="7">
        <f t="shared" si="16"/>
        <v>0</v>
      </c>
      <c r="K47" s="7">
        <f t="shared" si="16"/>
        <v>0</v>
      </c>
      <c r="L47" s="7">
        <f t="shared" si="16"/>
        <v>0</v>
      </c>
      <c r="M47" s="7">
        <f t="shared" si="16"/>
        <v>0</v>
      </c>
      <c r="N47" s="29">
        <f t="shared" si="16"/>
        <v>0</v>
      </c>
    </row>
    <row r="48" spans="3:14" ht="15.75" thickBot="1" x14ac:dyDescent="0.3">
      <c r="C48" s="30" t="s">
        <v>27</v>
      </c>
      <c r="D48" s="31">
        <f t="shared" si="1"/>
        <v>0</v>
      </c>
      <c r="E48" s="31">
        <f>E47</f>
        <v>0</v>
      </c>
      <c r="F48" s="31">
        <f>E48+F47</f>
        <v>0</v>
      </c>
      <c r="G48" s="31">
        <f t="shared" ref="G48:N48" si="17">F48+G47</f>
        <v>0</v>
      </c>
      <c r="H48" s="31">
        <f t="shared" si="17"/>
        <v>0</v>
      </c>
      <c r="I48" s="31">
        <f t="shared" si="17"/>
        <v>0</v>
      </c>
      <c r="J48" s="31">
        <f t="shared" si="17"/>
        <v>0</v>
      </c>
      <c r="K48" s="31">
        <f t="shared" si="17"/>
        <v>0</v>
      </c>
      <c r="L48" s="31">
        <f t="shared" si="17"/>
        <v>0</v>
      </c>
      <c r="M48" s="31">
        <f t="shared" si="17"/>
        <v>0</v>
      </c>
      <c r="N48" s="32">
        <f t="shared" si="17"/>
        <v>0</v>
      </c>
    </row>
    <row r="49" spans="3:14" x14ac:dyDescent="0.25">
      <c r="M49" s="37"/>
      <c r="N49" s="52" t="s">
        <v>58</v>
      </c>
    </row>
    <row r="54" spans="3:14" hidden="1" x14ac:dyDescent="0.25">
      <c r="C54" t="s">
        <v>33</v>
      </c>
      <c r="D54" t="s">
        <v>34</v>
      </c>
      <c r="E54" t="s">
        <v>51</v>
      </c>
    </row>
    <row r="55" spans="3:14" hidden="1" x14ac:dyDescent="0.25">
      <c r="C55">
        <v>2016</v>
      </c>
      <c r="D55">
        <v>1</v>
      </c>
      <c r="E55">
        <f>E23</f>
        <v>2018</v>
      </c>
    </row>
    <row r="56" spans="3:14" hidden="1" x14ac:dyDescent="0.25">
      <c r="C56">
        <v>2017</v>
      </c>
      <c r="D56">
        <v>2</v>
      </c>
      <c r="E56">
        <f>E55+1</f>
        <v>2019</v>
      </c>
    </row>
    <row r="57" spans="3:14" hidden="1" x14ac:dyDescent="0.25">
      <c r="C57">
        <v>2018</v>
      </c>
      <c r="D57">
        <v>3</v>
      </c>
      <c r="E57">
        <f t="shared" ref="E57:E64" si="18">E56+1</f>
        <v>2020</v>
      </c>
    </row>
    <row r="58" spans="3:14" hidden="1" x14ac:dyDescent="0.25">
      <c r="C58">
        <v>2019</v>
      </c>
      <c r="D58">
        <v>4</v>
      </c>
      <c r="E58">
        <f t="shared" si="18"/>
        <v>2021</v>
      </c>
    </row>
    <row r="59" spans="3:14" hidden="1" x14ac:dyDescent="0.25">
      <c r="C59">
        <v>2020</v>
      </c>
      <c r="D59">
        <v>5</v>
      </c>
      <c r="E59">
        <f t="shared" si="18"/>
        <v>2022</v>
      </c>
    </row>
    <row r="60" spans="3:14" hidden="1" x14ac:dyDescent="0.25">
      <c r="D60">
        <v>6</v>
      </c>
      <c r="E60">
        <f t="shared" si="18"/>
        <v>2023</v>
      </c>
    </row>
    <row r="61" spans="3:14" hidden="1" x14ac:dyDescent="0.25">
      <c r="D61">
        <v>7</v>
      </c>
      <c r="E61">
        <f t="shared" si="18"/>
        <v>2024</v>
      </c>
    </row>
    <row r="62" spans="3:14" hidden="1" x14ac:dyDescent="0.25">
      <c r="D62">
        <v>8</v>
      </c>
      <c r="E62">
        <f t="shared" si="18"/>
        <v>2025</v>
      </c>
    </row>
    <row r="63" spans="3:14" hidden="1" x14ac:dyDescent="0.25">
      <c r="D63">
        <v>9</v>
      </c>
      <c r="E63">
        <f>E62+1</f>
        <v>2026</v>
      </c>
    </row>
    <row r="64" spans="3:14" hidden="1" x14ac:dyDescent="0.25">
      <c r="D64">
        <v>10</v>
      </c>
      <c r="E64">
        <f t="shared" si="18"/>
        <v>2027</v>
      </c>
    </row>
    <row r="65" spans="4:4" hidden="1" x14ac:dyDescent="0.25">
      <c r="D65">
        <v>11</v>
      </c>
    </row>
    <row r="66" spans="4:4" hidden="1" x14ac:dyDescent="0.25">
      <c r="D66">
        <v>12</v>
      </c>
    </row>
  </sheetData>
  <dataValidations count="3">
    <dataValidation type="list" allowBlank="1" showInputMessage="1" showErrorMessage="1" sqref="E11:E12">
      <formula1>$D$55:$D$66</formula1>
    </dataValidation>
    <dataValidation type="list" allowBlank="1" showInputMessage="1" showErrorMessage="1" sqref="D11:D12 D14">
      <formula1>roky</formula1>
    </dataValidation>
    <dataValidation type="list" allowBlank="1" showInputMessage="1" showErrorMessage="1" sqref="L18">
      <formula1>$E$55:$E$64</formula1>
    </dataValidation>
  </dataValidations>
  <pageMargins left="0.70866141732283472" right="0.70866141732283472" top="0.78740157480314965" bottom="0.78740157480314965" header="0.31496062992125984" footer="0.31496062992125984"/>
  <pageSetup paperSize="9" scale="84" fitToHeight="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List1</vt:lpstr>
      <vt:lpstr>List1!Oblast_tisku</vt:lpstr>
      <vt:lpstr>roky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Halámek</dc:creator>
  <cp:lastModifiedBy>Bořkovcová Nina (MHMP)</cp:lastModifiedBy>
  <cp:lastPrinted>2018-01-03T14:39:14Z</cp:lastPrinted>
  <dcterms:created xsi:type="dcterms:W3CDTF">2017-11-28T19:23:46Z</dcterms:created>
  <dcterms:modified xsi:type="dcterms:W3CDTF">2018-09-12T09:26:19Z</dcterms:modified>
</cp:coreProperties>
</file>