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PPPR\Implementace OP Praha\Veřejná podpora\PO 1\Metodika předávání hodnoty - Stejskal\Pro příjemce ke zveřejnění na webu\"/>
    </mc:Choice>
  </mc:AlternateContent>
  <bookViews>
    <workbookView xWindow="28680" yWindow="-120" windowWidth="29040" windowHeight="15840"/>
  </bookViews>
  <sheets>
    <sheet name="Aktivita A_k vyplnění" sheetId="8" r:id="rId1"/>
    <sheet name="Aktivita A_příklad 1" sheetId="2" r:id="rId2"/>
    <sheet name="Aktivita A_příklad 2" sheetId="6" r:id="rId3"/>
    <sheet name="Aktivita A_příklad 3" sheetId="7" r:id="rId4"/>
    <sheet name="Aktivita B1_příklad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8" l="1"/>
  <c r="F48" i="8"/>
  <c r="N44" i="8"/>
  <c r="K44" i="8"/>
  <c r="E44" i="8"/>
  <c r="O30" i="8"/>
  <c r="O31" i="8" s="1"/>
  <c r="P29" i="8"/>
  <c r="O29" i="8"/>
  <c r="L29" i="8"/>
  <c r="L30" i="8" s="1"/>
  <c r="I29" i="8"/>
  <c r="I30" i="8" s="1"/>
  <c r="F29" i="8"/>
  <c r="F30" i="8" s="1"/>
  <c r="P28" i="8"/>
  <c r="M28" i="8"/>
  <c r="J28" i="8"/>
  <c r="G28" i="8"/>
  <c r="Q28" i="8" s="1"/>
  <c r="G23" i="8"/>
  <c r="F23" i="8"/>
  <c r="E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23" i="8" s="1"/>
  <c r="C55" i="7"/>
  <c r="D55" i="7"/>
  <c r="F48" i="7"/>
  <c r="N44" i="7"/>
  <c r="K44" i="7"/>
  <c r="E44" i="7"/>
  <c r="O30" i="7"/>
  <c r="P30" i="7" s="1"/>
  <c r="P29" i="7"/>
  <c r="O29" i="7"/>
  <c r="L29" i="7"/>
  <c r="L30" i="7" s="1"/>
  <c r="I29" i="7"/>
  <c r="J29" i="7" s="1"/>
  <c r="F29" i="7"/>
  <c r="F30" i="7" s="1"/>
  <c r="Q28" i="7"/>
  <c r="P28" i="7"/>
  <c r="M28" i="7"/>
  <c r="J28" i="7"/>
  <c r="G28" i="7"/>
  <c r="G23" i="7"/>
  <c r="F23" i="7"/>
  <c r="E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23" i="7" s="1"/>
  <c r="H43" i="6"/>
  <c r="C55" i="6"/>
  <c r="D55" i="6"/>
  <c r="F48" i="6"/>
  <c r="N44" i="6"/>
  <c r="K44" i="6"/>
  <c r="E44" i="6"/>
  <c r="O30" i="6"/>
  <c r="O31" i="6" s="1"/>
  <c r="F30" i="6"/>
  <c r="G30" i="6" s="1"/>
  <c r="P29" i="6"/>
  <c r="O29" i="6"/>
  <c r="L29" i="6"/>
  <c r="L30" i="6" s="1"/>
  <c r="I29" i="6"/>
  <c r="I30" i="6" s="1"/>
  <c r="G29" i="6"/>
  <c r="F29" i="6"/>
  <c r="Q28" i="6"/>
  <c r="P28" i="6"/>
  <c r="M28" i="6"/>
  <c r="J28" i="6"/>
  <c r="G28" i="6"/>
  <c r="G23" i="6"/>
  <c r="F23" i="6"/>
  <c r="E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C55" i="2"/>
  <c r="C57" i="2" s="1"/>
  <c r="E55" i="2"/>
  <c r="D55" i="2"/>
  <c r="C48" i="2"/>
  <c r="Q44" i="2"/>
  <c r="G29" i="2"/>
  <c r="G32" i="2"/>
  <c r="G33" i="2"/>
  <c r="G34" i="2"/>
  <c r="G35" i="2"/>
  <c r="G36" i="2"/>
  <c r="G37" i="2"/>
  <c r="Q37" i="2" s="1"/>
  <c r="G38" i="2"/>
  <c r="Q29" i="2"/>
  <c r="Q32" i="2"/>
  <c r="Q33" i="2"/>
  <c r="Q34" i="2"/>
  <c r="Q35" i="2"/>
  <c r="Q36" i="2"/>
  <c r="P31" i="2"/>
  <c r="P32" i="2"/>
  <c r="P33" i="2"/>
  <c r="P34" i="2"/>
  <c r="P35" i="2"/>
  <c r="P36" i="2"/>
  <c r="P37" i="2"/>
  <c r="P38" i="2"/>
  <c r="H43" i="2"/>
  <c r="M32" i="2"/>
  <c r="M33" i="2"/>
  <c r="M34" i="2"/>
  <c r="M35" i="2"/>
  <c r="M36" i="2"/>
  <c r="M37" i="2"/>
  <c r="M38" i="2"/>
  <c r="M39" i="2"/>
  <c r="J32" i="2"/>
  <c r="J33" i="2"/>
  <c r="J34" i="2"/>
  <c r="J35" i="2"/>
  <c r="J36" i="2"/>
  <c r="J37" i="2"/>
  <c r="J38" i="2"/>
  <c r="O30" i="2"/>
  <c r="O31" i="2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L30" i="2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I30" i="2"/>
  <c r="I31" i="2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29" i="2"/>
  <c r="F31" i="2"/>
  <c r="F30" i="2"/>
  <c r="F29" i="2"/>
  <c r="F32" i="2"/>
  <c r="F33" i="2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I10" i="2"/>
  <c r="I11" i="2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9" i="2"/>
  <c r="I8" i="2"/>
  <c r="H23" i="2"/>
  <c r="H11" i="2"/>
  <c r="H12" i="2"/>
  <c r="H13" i="2"/>
  <c r="H14" i="2"/>
  <c r="H15" i="2"/>
  <c r="H16" i="2"/>
  <c r="H17" i="2"/>
  <c r="H18" i="2"/>
  <c r="I31" i="8" l="1"/>
  <c r="J30" i="8"/>
  <c r="O32" i="8"/>
  <c r="P31" i="8"/>
  <c r="L31" i="8"/>
  <c r="M30" i="8"/>
  <c r="F31" i="8"/>
  <c r="G30" i="8"/>
  <c r="P30" i="8"/>
  <c r="I8" i="8"/>
  <c r="G29" i="8"/>
  <c r="J29" i="8"/>
  <c r="M29" i="8"/>
  <c r="L31" i="7"/>
  <c r="M30" i="7"/>
  <c r="G30" i="7"/>
  <c r="F31" i="7"/>
  <c r="O31" i="7"/>
  <c r="I8" i="7"/>
  <c r="G29" i="7"/>
  <c r="I30" i="7"/>
  <c r="M29" i="7"/>
  <c r="H23" i="6"/>
  <c r="I8" i="6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P31" i="6"/>
  <c r="O32" i="6"/>
  <c r="I31" i="6"/>
  <c r="J30" i="6"/>
  <c r="Q30" i="6"/>
  <c r="L31" i="6"/>
  <c r="M30" i="6"/>
  <c r="Q29" i="6"/>
  <c r="P30" i="6"/>
  <c r="F31" i="6"/>
  <c r="J29" i="6"/>
  <c r="M29" i="6"/>
  <c r="F48" i="2"/>
  <c r="N44" i="2"/>
  <c r="K44" i="2"/>
  <c r="P28" i="2"/>
  <c r="M28" i="2"/>
  <c r="J28" i="2"/>
  <c r="G31" i="2"/>
  <c r="G28" i="2"/>
  <c r="O29" i="2"/>
  <c r="P43" i="2" s="1"/>
  <c r="L29" i="2"/>
  <c r="M43" i="2" s="1"/>
  <c r="G43" i="2"/>
  <c r="E44" i="2"/>
  <c r="F23" i="2"/>
  <c r="G23" i="2"/>
  <c r="E23" i="2"/>
  <c r="H9" i="2"/>
  <c r="H10" i="2"/>
  <c r="H19" i="2"/>
  <c r="H20" i="2"/>
  <c r="H21" i="2"/>
  <c r="H22" i="2"/>
  <c r="H8" i="2"/>
  <c r="Q29" i="8" l="1"/>
  <c r="I9" i="8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H43" i="8" s="1"/>
  <c r="O33" i="8"/>
  <c r="P32" i="8"/>
  <c r="I32" i="8"/>
  <c r="J31" i="8"/>
  <c r="L32" i="8"/>
  <c r="M31" i="8"/>
  <c r="Q30" i="8"/>
  <c r="F32" i="8"/>
  <c r="G31" i="8"/>
  <c r="O32" i="7"/>
  <c r="P31" i="7"/>
  <c r="I9" i="7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H43" i="7" s="1"/>
  <c r="Q29" i="7"/>
  <c r="M31" i="7"/>
  <c r="L32" i="7"/>
  <c r="F32" i="7"/>
  <c r="G31" i="7"/>
  <c r="I31" i="7"/>
  <c r="J30" i="7"/>
  <c r="F32" i="6"/>
  <c r="G31" i="6"/>
  <c r="L32" i="6"/>
  <c r="M31" i="6"/>
  <c r="H44" i="6"/>
  <c r="I32" i="6"/>
  <c r="J31" i="6"/>
  <c r="P32" i="6"/>
  <c r="O33" i="6"/>
  <c r="I23" i="6"/>
  <c r="P41" i="2"/>
  <c r="G30" i="2"/>
  <c r="J39" i="2"/>
  <c r="P29" i="2"/>
  <c r="P42" i="2"/>
  <c r="G42" i="2"/>
  <c r="Q42" i="2" s="1"/>
  <c r="J40" i="2"/>
  <c r="P30" i="2"/>
  <c r="M31" i="2"/>
  <c r="G41" i="2"/>
  <c r="J41" i="2"/>
  <c r="G40" i="2"/>
  <c r="J29" i="2"/>
  <c r="J42" i="2"/>
  <c r="M40" i="2"/>
  <c r="G39" i="2"/>
  <c r="J30" i="2"/>
  <c r="Q30" i="2" s="1"/>
  <c r="M41" i="2"/>
  <c r="J31" i="2"/>
  <c r="M29" i="2"/>
  <c r="M42" i="2"/>
  <c r="P39" i="2"/>
  <c r="M30" i="2"/>
  <c r="P40" i="2"/>
  <c r="P44" i="2"/>
  <c r="Q31" i="2"/>
  <c r="Q28" i="2"/>
  <c r="C16" i="1"/>
  <c r="C17" i="1" s="1"/>
  <c r="C15" i="1"/>
  <c r="C9" i="1"/>
  <c r="C10" i="1" s="1"/>
  <c r="C8" i="1"/>
  <c r="H44" i="8" l="1"/>
  <c r="L33" i="8"/>
  <c r="M32" i="8"/>
  <c r="I33" i="8"/>
  <c r="J32" i="8"/>
  <c r="O34" i="8"/>
  <c r="P33" i="8"/>
  <c r="Q31" i="8"/>
  <c r="F33" i="8"/>
  <c r="G32" i="8"/>
  <c r="I23" i="8"/>
  <c r="I23" i="7"/>
  <c r="H44" i="7"/>
  <c r="I32" i="7"/>
  <c r="J31" i="7"/>
  <c r="Q31" i="7"/>
  <c r="Q30" i="7"/>
  <c r="F33" i="7"/>
  <c r="G32" i="7"/>
  <c r="L33" i="7"/>
  <c r="M32" i="7"/>
  <c r="P32" i="7"/>
  <c r="O33" i="7"/>
  <c r="Q31" i="6"/>
  <c r="O34" i="6"/>
  <c r="P33" i="6"/>
  <c r="F33" i="6"/>
  <c r="G32" i="6"/>
  <c r="Q32" i="6" s="1"/>
  <c r="L33" i="6"/>
  <c r="M32" i="6"/>
  <c r="I33" i="6"/>
  <c r="J32" i="6"/>
  <c r="M44" i="2"/>
  <c r="Q39" i="2"/>
  <c r="Q41" i="2"/>
  <c r="Q38" i="2"/>
  <c r="G44" i="2"/>
  <c r="Q40" i="2"/>
  <c r="I23" i="2"/>
  <c r="O35" i="8" l="1"/>
  <c r="P34" i="8"/>
  <c r="F34" i="8"/>
  <c r="G33" i="8"/>
  <c r="L34" i="8"/>
  <c r="M33" i="8"/>
  <c r="I34" i="8"/>
  <c r="J33" i="8"/>
  <c r="Q32" i="8"/>
  <c r="F34" i="7"/>
  <c r="G33" i="7"/>
  <c r="P33" i="7"/>
  <c r="O34" i="7"/>
  <c r="L34" i="7"/>
  <c r="M33" i="7"/>
  <c r="I33" i="7"/>
  <c r="J32" i="7"/>
  <c r="Q32" i="7"/>
  <c r="O35" i="6"/>
  <c r="P34" i="6"/>
  <c r="M33" i="6"/>
  <c r="L34" i="6"/>
  <c r="F34" i="6"/>
  <c r="G33" i="6"/>
  <c r="Q33" i="6" s="1"/>
  <c r="J33" i="6"/>
  <c r="I34" i="6"/>
  <c r="H44" i="2"/>
  <c r="J43" i="2"/>
  <c r="F35" i="8" l="1"/>
  <c r="G34" i="8"/>
  <c r="O36" i="8"/>
  <c r="P35" i="8"/>
  <c r="I35" i="8"/>
  <c r="J34" i="8"/>
  <c r="L35" i="8"/>
  <c r="M34" i="8"/>
  <c r="Q33" i="8"/>
  <c r="F35" i="7"/>
  <c r="G34" i="7"/>
  <c r="L35" i="7"/>
  <c r="M34" i="7"/>
  <c r="I34" i="7"/>
  <c r="J33" i="7"/>
  <c r="Q33" i="7" s="1"/>
  <c r="O35" i="7"/>
  <c r="P34" i="7"/>
  <c r="F35" i="6"/>
  <c r="G34" i="6"/>
  <c r="L35" i="6"/>
  <c r="M34" i="6"/>
  <c r="I35" i="6"/>
  <c r="J34" i="6"/>
  <c r="O36" i="6"/>
  <c r="P35" i="6"/>
  <c r="J44" i="2"/>
  <c r="Q43" i="2"/>
  <c r="L36" i="8" l="1"/>
  <c r="M35" i="8"/>
  <c r="I36" i="8"/>
  <c r="J35" i="8"/>
  <c r="O37" i="8"/>
  <c r="P36" i="8"/>
  <c r="Q34" i="8"/>
  <c r="F36" i="8"/>
  <c r="G35" i="8"/>
  <c r="Q34" i="7"/>
  <c r="F36" i="7"/>
  <c r="G35" i="7"/>
  <c r="J34" i="7"/>
  <c r="I35" i="7"/>
  <c r="M35" i="7"/>
  <c r="L36" i="7"/>
  <c r="O36" i="7"/>
  <c r="P35" i="7"/>
  <c r="I36" i="6"/>
  <c r="J35" i="6"/>
  <c r="L36" i="6"/>
  <c r="M35" i="6"/>
  <c r="Q34" i="6"/>
  <c r="O37" i="6"/>
  <c r="P36" i="6"/>
  <c r="G35" i="6"/>
  <c r="Q35" i="6" s="1"/>
  <c r="F36" i="6"/>
  <c r="F37" i="8" l="1"/>
  <c r="G36" i="8"/>
  <c r="L37" i="8"/>
  <c r="M36" i="8"/>
  <c r="O38" i="8"/>
  <c r="P37" i="8"/>
  <c r="I37" i="8"/>
  <c r="J36" i="8"/>
  <c r="Q35" i="8"/>
  <c r="L37" i="7"/>
  <c r="M36" i="7"/>
  <c r="F37" i="7"/>
  <c r="G36" i="7"/>
  <c r="O37" i="7"/>
  <c r="P36" i="7"/>
  <c r="J35" i="7"/>
  <c r="Q35" i="7" s="1"/>
  <c r="I36" i="7"/>
  <c r="O38" i="6"/>
  <c r="P37" i="6"/>
  <c r="L37" i="6"/>
  <c r="M36" i="6"/>
  <c r="F37" i="6"/>
  <c r="G36" i="6"/>
  <c r="Q36" i="6" s="1"/>
  <c r="J36" i="6"/>
  <c r="I37" i="6"/>
  <c r="Q36" i="8" l="1"/>
  <c r="L38" i="8"/>
  <c r="M37" i="8"/>
  <c r="F38" i="8"/>
  <c r="G37" i="8"/>
  <c r="I38" i="8"/>
  <c r="J37" i="8"/>
  <c r="O39" i="8"/>
  <c r="P38" i="8"/>
  <c r="J36" i="7"/>
  <c r="I37" i="7"/>
  <c r="G37" i="7"/>
  <c r="F38" i="7"/>
  <c r="P37" i="7"/>
  <c r="O38" i="7"/>
  <c r="Q36" i="7"/>
  <c r="L38" i="7"/>
  <c r="M37" i="7"/>
  <c r="G37" i="6"/>
  <c r="F38" i="6"/>
  <c r="L38" i="6"/>
  <c r="M37" i="6"/>
  <c r="I38" i="6"/>
  <c r="J37" i="6"/>
  <c r="O39" i="6"/>
  <c r="P38" i="6"/>
  <c r="O40" i="8" l="1"/>
  <c r="P39" i="8"/>
  <c r="I39" i="8"/>
  <c r="J38" i="8"/>
  <c r="Q37" i="8"/>
  <c r="F39" i="8"/>
  <c r="G38" i="8"/>
  <c r="Q38" i="8" s="1"/>
  <c r="L39" i="8"/>
  <c r="M38" i="8"/>
  <c r="F39" i="7"/>
  <c r="G38" i="7"/>
  <c r="O39" i="7"/>
  <c r="P38" i="7"/>
  <c r="I38" i="7"/>
  <c r="J37" i="7"/>
  <c r="Q37" i="7" s="1"/>
  <c r="L39" i="7"/>
  <c r="M38" i="7"/>
  <c r="G38" i="6"/>
  <c r="Q38" i="6" s="1"/>
  <c r="F39" i="6"/>
  <c r="P39" i="6"/>
  <c r="O40" i="6"/>
  <c r="I39" i="6"/>
  <c r="J38" i="6"/>
  <c r="L39" i="6"/>
  <c r="M38" i="6"/>
  <c r="Q37" i="6"/>
  <c r="L40" i="8" l="1"/>
  <c r="M39" i="8"/>
  <c r="F40" i="8"/>
  <c r="G39" i="8"/>
  <c r="I40" i="8"/>
  <c r="J39" i="8"/>
  <c r="O41" i="8"/>
  <c r="P40" i="8"/>
  <c r="F40" i="7"/>
  <c r="G39" i="7"/>
  <c r="M39" i="7"/>
  <c r="L40" i="7"/>
  <c r="I39" i="7"/>
  <c r="J38" i="7"/>
  <c r="Q38" i="7" s="1"/>
  <c r="P39" i="7"/>
  <c r="O40" i="7"/>
  <c r="L40" i="6"/>
  <c r="M39" i="6"/>
  <c r="P40" i="6"/>
  <c r="O41" i="6"/>
  <c r="I40" i="6"/>
  <c r="J39" i="6"/>
  <c r="F40" i="6"/>
  <c r="G39" i="6"/>
  <c r="Q39" i="6" s="1"/>
  <c r="O42" i="8" l="1"/>
  <c r="P41" i="8"/>
  <c r="I41" i="8"/>
  <c r="J40" i="8"/>
  <c r="Q39" i="8"/>
  <c r="F41" i="8"/>
  <c r="G40" i="8"/>
  <c r="Q40" i="8" s="1"/>
  <c r="L41" i="8"/>
  <c r="M40" i="8"/>
  <c r="L41" i="7"/>
  <c r="M40" i="7"/>
  <c r="O41" i="7"/>
  <c r="P40" i="7"/>
  <c r="I40" i="7"/>
  <c r="J39" i="7"/>
  <c r="Q39" i="7"/>
  <c r="F41" i="7"/>
  <c r="G40" i="7"/>
  <c r="I41" i="6"/>
  <c r="J40" i="6"/>
  <c r="L41" i="6"/>
  <c r="M40" i="6"/>
  <c r="F41" i="6"/>
  <c r="G40" i="6"/>
  <c r="Q40" i="6" s="1"/>
  <c r="O42" i="6"/>
  <c r="P41" i="6"/>
  <c r="L42" i="8" l="1"/>
  <c r="M41" i="8"/>
  <c r="F42" i="8"/>
  <c r="G41" i="8"/>
  <c r="I42" i="8"/>
  <c r="J41" i="8"/>
  <c r="O43" i="8"/>
  <c r="P43" i="8" s="1"/>
  <c r="P42" i="8"/>
  <c r="F42" i="7"/>
  <c r="G41" i="7"/>
  <c r="I41" i="7"/>
  <c r="J40" i="7"/>
  <c r="O42" i="7"/>
  <c r="P41" i="7"/>
  <c r="Q40" i="7"/>
  <c r="L42" i="7"/>
  <c r="M41" i="7"/>
  <c r="I42" i="6"/>
  <c r="J41" i="6"/>
  <c r="O43" i="6"/>
  <c r="P43" i="6" s="1"/>
  <c r="P44" i="6" s="1"/>
  <c r="P42" i="6"/>
  <c r="L42" i="6"/>
  <c r="M41" i="6"/>
  <c r="F42" i="6"/>
  <c r="G41" i="6"/>
  <c r="Q41" i="6" s="1"/>
  <c r="P44" i="8" l="1"/>
  <c r="I43" i="8"/>
  <c r="J43" i="8" s="1"/>
  <c r="J42" i="8"/>
  <c r="Q41" i="8"/>
  <c r="F43" i="8"/>
  <c r="G43" i="8" s="1"/>
  <c r="G42" i="8"/>
  <c r="L43" i="8"/>
  <c r="M43" i="8" s="1"/>
  <c r="M44" i="8" s="1"/>
  <c r="M42" i="8"/>
  <c r="L43" i="7"/>
  <c r="M43" i="7" s="1"/>
  <c r="M42" i="7"/>
  <c r="O43" i="7"/>
  <c r="P43" i="7" s="1"/>
  <c r="P44" i="7" s="1"/>
  <c r="P42" i="7"/>
  <c r="J41" i="7"/>
  <c r="I42" i="7"/>
  <c r="Q41" i="7"/>
  <c r="F43" i="7"/>
  <c r="G43" i="7" s="1"/>
  <c r="G42" i="7"/>
  <c r="F43" i="6"/>
  <c r="G43" i="6" s="1"/>
  <c r="G42" i="6"/>
  <c r="M42" i="6"/>
  <c r="L43" i="6"/>
  <c r="M43" i="6" s="1"/>
  <c r="M44" i="6" s="1"/>
  <c r="I43" i="6"/>
  <c r="J43" i="6" s="1"/>
  <c r="J44" i="6" s="1"/>
  <c r="J42" i="6"/>
  <c r="Q42" i="8" l="1"/>
  <c r="Q43" i="8"/>
  <c r="Q44" i="8" s="1"/>
  <c r="C48" i="8" s="1"/>
  <c r="E55" i="8" s="1"/>
  <c r="C55" i="8" s="1"/>
  <c r="C57" i="8" s="1"/>
  <c r="G44" i="8"/>
  <c r="J44" i="8"/>
  <c r="G44" i="7"/>
  <c r="I43" i="7"/>
  <c r="J43" i="7" s="1"/>
  <c r="J44" i="7" s="1"/>
  <c r="J42" i="7"/>
  <c r="Q42" i="7"/>
  <c r="M44" i="7"/>
  <c r="Q42" i="6"/>
  <c r="Q43" i="6"/>
  <c r="Q44" i="6" s="1"/>
  <c r="C48" i="6" s="1"/>
  <c r="E55" i="6" s="1"/>
  <c r="C57" i="6" s="1"/>
  <c r="G44" i="6"/>
  <c r="Q43" i="7" l="1"/>
  <c r="Q44" i="7" s="1"/>
  <c r="C48" i="7" s="1"/>
  <c r="E55" i="7" s="1"/>
  <c r="C57" i="7" s="1"/>
</calcChain>
</file>

<file path=xl/sharedStrings.xml><?xml version="1.0" encoding="utf-8"?>
<sst xmlns="http://schemas.openxmlformats.org/spreadsheetml/2006/main" count="183" uniqueCount="44">
  <si>
    <t>úplné náklady spojené s poskytnutím plnění</t>
  </si>
  <si>
    <t>příjmy z poskytnutého plnění</t>
  </si>
  <si>
    <t xml:space="preserve">míra podpory </t>
  </si>
  <si>
    <t>modelová hodnota (údaj není znám)</t>
  </si>
  <si>
    <t>A</t>
  </si>
  <si>
    <t>B</t>
  </si>
  <si>
    <t>poskytnutá sleva</t>
  </si>
  <si>
    <t>objem poskytnuté dotace</t>
  </si>
  <si>
    <t>překompenzace</t>
  </si>
  <si>
    <t>kofinancování příjemce (VTP)</t>
  </si>
  <si>
    <t>Kalendářní roky</t>
  </si>
  <si>
    <t>Zůstatková hodnota (tis. Kč)</t>
  </si>
  <si>
    <t>Odúročitel</t>
  </si>
  <si>
    <t>Diskontovaný čistý příjem (tis. Kč)</t>
  </si>
  <si>
    <t>diskontní úroková sazba</t>
  </si>
  <si>
    <t>Pořadí let od roku, kdy projekt vytvořil první provozní příjem/náklad</t>
  </si>
  <si>
    <t>Celková dotace (předávaná hodnota)</t>
  </si>
  <si>
    <t>Krok 1 - výpočet předávané hodnoty</t>
  </si>
  <si>
    <t>Celkové investiční a neinvestiční ZV</t>
  </si>
  <si>
    <t>Krok 3 - test maximální výše dotace (INV a NEINV)</t>
  </si>
  <si>
    <t>Krok 2 - Výpočet diskontovaných čistých příjmů</t>
  </si>
  <si>
    <t>Tržní ceny za poskytnutá plnění</t>
  </si>
  <si>
    <t>C</t>
  </si>
  <si>
    <t>D</t>
  </si>
  <si>
    <t>Celkem</t>
  </si>
  <si>
    <t>Výnosy (přímy) po poskytnutých slevách</t>
  </si>
  <si>
    <t>Objem předané dotace</t>
  </si>
  <si>
    <t>E</t>
  </si>
  <si>
    <t>Objem NEPŘEDANÉ dotace</t>
  </si>
  <si>
    <t>Provozní příjmy (výnosy)</t>
  </si>
  <si>
    <t>Objem nepředané dotace</t>
  </si>
  <si>
    <t>Provozní výdaje (náklady)</t>
  </si>
  <si>
    <t>Suma diskontovaných čistých příjmů</t>
  </si>
  <si>
    <t>Celkové investiční a neinvestiční ZV + Celkové investiční a neinvestiční NZV</t>
  </si>
  <si>
    <t>Poměr ZV děleno CELKOVÉ</t>
  </si>
  <si>
    <t>Maximální výše investiční a provozní dotace</t>
  </si>
  <si>
    <t>Míra podpory (0,9 či 0,95)</t>
  </si>
  <si>
    <t>mínusová hodnota znamená vratku (hodnotu překompenzace)</t>
  </si>
  <si>
    <t>&gt;</t>
  </si>
  <si>
    <t>Aktivita B1.</t>
  </si>
  <si>
    <t>Aktivita B1 - záležitost způsobilých výdajů v době realizace projektu. Přímé náklady spojené s poskytnutým plněním konečným klientům</t>
  </si>
  <si>
    <t>Aktivita A - předávání hodnoty dotace poskytnuté v rámci aktivity A (nesmí býti započteny náklady z aktivit B1 a B2)</t>
  </si>
  <si>
    <t>editovatelná pole k vyplnění</t>
  </si>
  <si>
    <t>automatický výpočet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</si>
</sst>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rgb="FF0000FF"/>
      <name val="Arial"/>
      <family val="2"/>
      <charset val="238"/>
    </font>
    <font>
      <sz val="12"/>
      <color rgb="FF0000FF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0" fillId="3" borderId="2" xfId="0" applyFill="1" applyBorder="1" applyAlignment="1" applyProtection="1">
      <alignment horizontal="center" wrapText="1"/>
      <protection hidden="1"/>
    </xf>
    <xf numFmtId="0" fontId="0" fillId="3" borderId="3" xfId="0" applyFill="1" applyBorder="1" applyAlignment="1" applyProtection="1">
      <alignment horizontal="center" wrapText="1"/>
      <protection hidden="1"/>
    </xf>
    <xf numFmtId="0" fontId="0" fillId="3" borderId="4" xfId="0" applyFill="1" applyBorder="1" applyAlignment="1" applyProtection="1">
      <alignment horizontal="center" wrapText="1"/>
      <protection hidden="1"/>
    </xf>
    <xf numFmtId="0" fontId="0" fillId="3" borderId="5" xfId="0" applyFill="1" applyBorder="1" applyAlignment="1" applyProtection="1">
      <alignment horizontal="center" wrapText="1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5" fillId="3" borderId="6" xfId="0" quotePrefix="1" applyFont="1" applyFill="1" applyBorder="1" applyAlignment="1" applyProtection="1">
      <alignment horizontal="center" wrapText="1"/>
      <protection hidden="1"/>
    </xf>
    <xf numFmtId="0" fontId="5" fillId="3" borderId="7" xfId="0" quotePrefix="1" applyFont="1" applyFill="1" applyBorder="1" applyAlignment="1" applyProtection="1">
      <alignment horizontal="center" wrapText="1"/>
      <protection hidden="1"/>
    </xf>
    <xf numFmtId="0" fontId="0" fillId="3" borderId="9" xfId="0" applyFill="1" applyBorder="1" applyProtection="1">
      <protection hidden="1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4" fontId="0" fillId="3" borderId="12" xfId="0" applyNumberFormat="1" applyFill="1" applyBorder="1" applyProtection="1">
      <protection hidden="1"/>
    </xf>
    <xf numFmtId="9" fontId="0" fillId="0" borderId="0" xfId="2" applyFont="1"/>
    <xf numFmtId="0" fontId="7" fillId="3" borderId="6" xfId="0" quotePrefix="1" applyFont="1" applyFill="1" applyBorder="1" applyAlignment="1" applyProtection="1">
      <alignment horizontal="center" wrapText="1"/>
      <protection hidden="1"/>
    </xf>
    <xf numFmtId="4" fontId="0" fillId="4" borderId="11" xfId="0" applyNumberFormat="1" applyFill="1" applyBorder="1"/>
    <xf numFmtId="0" fontId="0" fillId="3" borderId="13" xfId="0" applyFill="1" applyBorder="1" applyAlignment="1" applyProtection="1">
      <alignment horizontal="center" wrapText="1"/>
      <protection hidden="1"/>
    </xf>
    <xf numFmtId="0" fontId="7" fillId="3" borderId="14" xfId="0" quotePrefix="1" applyFont="1" applyFill="1" applyBorder="1" applyAlignment="1" applyProtection="1">
      <alignment horizontal="center" wrapText="1"/>
      <protection hidden="1"/>
    </xf>
    <xf numFmtId="0" fontId="7" fillId="3" borderId="7" xfId="0" quotePrefix="1" applyFont="1" applyFill="1" applyBorder="1" applyAlignment="1" applyProtection="1">
      <alignment horizontal="center" wrapText="1"/>
      <protection hidden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" fontId="0" fillId="4" borderId="15" xfId="0" applyNumberFormat="1" applyFill="1" applyBorder="1"/>
    <xf numFmtId="4" fontId="0" fillId="3" borderId="12" xfId="0" applyNumberFormat="1" applyFill="1" applyBorder="1" applyProtection="1">
      <protection hidden="1"/>
    </xf>
    <xf numFmtId="4" fontId="0" fillId="2" borderId="11" xfId="0" applyNumberFormat="1" applyFill="1" applyBorder="1"/>
    <xf numFmtId="0" fontId="3" fillId="5" borderId="16" xfId="0" applyFont="1" applyFill="1" applyBorder="1" applyAlignment="1" applyProtection="1">
      <alignment horizontal="center" wrapText="1"/>
      <protection hidden="1"/>
    </xf>
    <xf numFmtId="0" fontId="6" fillId="5" borderId="17" xfId="0" quotePrefix="1" applyFont="1" applyFill="1" applyBorder="1" applyAlignment="1" applyProtection="1">
      <alignment horizontal="center" wrapText="1"/>
      <protection hidden="1"/>
    </xf>
    <xf numFmtId="4" fontId="3" fillId="2" borderId="11" xfId="0" applyNumberFormat="1" applyFont="1" applyFill="1" applyBorder="1"/>
    <xf numFmtId="0" fontId="0" fillId="3" borderId="18" xfId="0" applyFill="1" applyBorder="1" applyAlignment="1" applyProtection="1">
      <alignment horizontal="center" wrapText="1"/>
      <protection hidden="1"/>
    </xf>
    <xf numFmtId="0" fontId="3" fillId="5" borderId="11" xfId="0" applyFont="1" applyFill="1" applyBorder="1" applyAlignment="1" applyProtection="1">
      <alignment horizontal="center" wrapText="1"/>
      <protection hidden="1"/>
    </xf>
    <xf numFmtId="0" fontId="5" fillId="3" borderId="19" xfId="0" quotePrefix="1" applyFont="1" applyFill="1" applyBorder="1" applyAlignment="1" applyProtection="1">
      <alignment horizontal="center" wrapText="1"/>
      <protection hidden="1"/>
    </xf>
    <xf numFmtId="0" fontId="6" fillId="5" borderId="11" xfId="0" quotePrefix="1" applyFont="1" applyFill="1" applyBorder="1" applyAlignment="1" applyProtection="1">
      <alignment horizontal="center" wrapText="1"/>
      <protection hidden="1"/>
    </xf>
    <xf numFmtId="4" fontId="0" fillId="4" borderId="8" xfId="0" applyNumberFormat="1" applyFill="1" applyBorder="1"/>
    <xf numFmtId="4" fontId="3" fillId="5" borderId="11" xfId="0" applyNumberFormat="1" applyFont="1" applyFill="1" applyBorder="1"/>
    <xf numFmtId="0" fontId="3" fillId="5" borderId="15" xfId="0" applyFont="1" applyFill="1" applyBorder="1" applyAlignment="1" applyProtection="1">
      <alignment horizontal="center" wrapText="1"/>
      <protection hidden="1"/>
    </xf>
    <xf numFmtId="0" fontId="6" fillId="5" borderId="15" xfId="0" quotePrefix="1" applyFont="1" applyFill="1" applyBorder="1" applyAlignment="1" applyProtection="1">
      <alignment horizontal="center" wrapText="1"/>
      <protection hidden="1"/>
    </xf>
    <xf numFmtId="4" fontId="3" fillId="2" borderId="15" xfId="0" applyNumberFormat="1" applyFont="1" applyFill="1" applyBorder="1"/>
    <xf numFmtId="0" fontId="0" fillId="3" borderId="4" xfId="0" applyFill="1" applyBorder="1" applyAlignment="1" applyProtection="1">
      <alignment wrapText="1"/>
      <protection hidden="1"/>
    </xf>
    <xf numFmtId="4" fontId="0" fillId="3" borderId="9" xfId="0" applyNumberFormat="1" applyFill="1" applyBorder="1" applyProtection="1">
      <protection hidden="1"/>
    </xf>
    <xf numFmtId="4" fontId="0" fillId="2" borderId="7" xfId="0" applyNumberFormat="1" applyFill="1" applyBorder="1"/>
    <xf numFmtId="4" fontId="0" fillId="4" borderId="20" xfId="0" applyNumberFormat="1" applyFill="1" applyBorder="1"/>
    <xf numFmtId="0" fontId="0" fillId="3" borderId="21" xfId="0" applyFill="1" applyBorder="1" applyAlignment="1" applyProtection="1">
      <alignment horizontal="center" wrapText="1"/>
      <protection hidden="1"/>
    </xf>
    <xf numFmtId="4" fontId="8" fillId="0" borderId="1" xfId="0" applyNumberFormat="1" applyFont="1" applyBorder="1"/>
    <xf numFmtId="4" fontId="0" fillId="5" borderId="20" xfId="0" applyNumberFormat="1" applyFill="1" applyBorder="1"/>
    <xf numFmtId="4" fontId="0" fillId="5" borderId="11" xfId="0" applyNumberForma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2" fillId="3" borderId="12" xfId="0" applyNumberFormat="1" applyFont="1" applyFill="1" applyBorder="1" applyProtection="1">
      <protection hidden="1"/>
    </xf>
    <xf numFmtId="0" fontId="11" fillId="0" borderId="0" xfId="0" applyFont="1"/>
    <xf numFmtId="4" fontId="2" fillId="4" borderId="11" xfId="0" applyNumberFormat="1" applyFont="1" applyFill="1" applyBorder="1"/>
    <xf numFmtId="44" fontId="0" fillId="0" borderId="0" xfId="1" applyFont="1" applyBorder="1"/>
    <xf numFmtId="0" fontId="0" fillId="0" borderId="0" xfId="0" applyBorder="1"/>
    <xf numFmtId="0" fontId="3" fillId="0" borderId="0" xfId="0" applyFont="1" applyBorder="1"/>
    <xf numFmtId="44" fontId="2" fillId="0" borderId="0" xfId="0" applyNumberFormat="1" applyFont="1" applyBorder="1"/>
    <xf numFmtId="0" fontId="2" fillId="0" borderId="0" xfId="0" applyFont="1" applyBorder="1"/>
    <xf numFmtId="44" fontId="0" fillId="2" borderId="0" xfId="0" applyNumberFormat="1" applyFill="1" applyBorder="1"/>
    <xf numFmtId="0" fontId="0" fillId="2" borderId="0" xfId="0" applyFill="1" applyBorder="1"/>
    <xf numFmtId="44" fontId="0" fillId="0" borderId="0" xfId="0" applyNumberFormat="1" applyBorder="1"/>
    <xf numFmtId="44" fontId="3" fillId="0" borderId="0" xfId="1" applyFont="1" applyBorder="1"/>
    <xf numFmtId="0" fontId="0" fillId="0" borderId="0" xfId="0" applyBorder="1" applyAlignment="1">
      <alignment horizontal="right"/>
    </xf>
    <xf numFmtId="0" fontId="0" fillId="0" borderId="1" xfId="0" applyBorder="1"/>
    <xf numFmtId="0" fontId="12" fillId="0" borderId="0" xfId="0" applyFont="1"/>
    <xf numFmtId="4" fontId="0" fillId="4" borderId="0" xfId="0" applyNumberFormat="1" applyFill="1" applyBorder="1"/>
    <xf numFmtId="4" fontId="0" fillId="3" borderId="0" xfId="0" applyNumberFormat="1" applyFill="1" applyBorder="1" applyProtection="1">
      <protection hidden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3" fillId="0" borderId="0" xfId="0" applyFont="1" applyBorder="1"/>
    <xf numFmtId="0" fontId="0" fillId="4" borderId="3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4" fontId="3" fillId="5" borderId="8" xfId="0" applyNumberFormat="1" applyFont="1" applyFill="1" applyBorder="1"/>
    <xf numFmtId="0" fontId="6" fillId="5" borderId="6" xfId="0" quotePrefix="1" applyFont="1" applyFill="1" applyBorder="1" applyAlignment="1" applyProtection="1">
      <alignment horizontal="center" wrapText="1"/>
      <protection hidden="1"/>
    </xf>
    <xf numFmtId="0" fontId="6" fillId="5" borderId="14" xfId="0" quotePrefix="1" applyFont="1" applyFill="1" applyBorder="1" applyAlignment="1" applyProtection="1">
      <alignment horizont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Alignment="1" applyProtection="1">
      <alignment horizontal="center" vertical="center" wrapText="1"/>
      <protection hidden="1"/>
    </xf>
    <xf numFmtId="0" fontId="3" fillId="5" borderId="16" xfId="0" applyFont="1" applyFill="1" applyBorder="1" applyAlignment="1" applyProtection="1">
      <alignment horizontal="center" vertical="center" wrapText="1"/>
      <protection hidden="1"/>
    </xf>
    <xf numFmtId="0" fontId="0" fillId="3" borderId="18" xfId="0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3" fillId="5" borderId="13" xfId="0" applyFont="1" applyFill="1" applyBorder="1" applyAlignment="1" applyProtection="1">
      <alignment horizontal="center" vertical="center" wrapText="1"/>
      <protection hidden="1"/>
    </xf>
    <xf numFmtId="0" fontId="0" fillId="3" borderId="21" xfId="0" applyFill="1" applyBorder="1" applyAlignment="1" applyProtection="1">
      <alignment horizontal="center" vertical="center" wrapText="1"/>
      <protection hidden="1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612321</xdr:colOff>
      <xdr:row>4</xdr:row>
      <xdr:rowOff>0</xdr:rowOff>
    </xdr:from>
    <xdr:to>
      <xdr:col>38</xdr:col>
      <xdr:colOff>17689</xdr:colOff>
      <xdr:row>43</xdr:row>
      <xdr:rowOff>114572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9C559906-AFB6-40E0-B837-7CF83028113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9771" y="990600"/>
          <a:ext cx="12302218" cy="8684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612321</xdr:colOff>
      <xdr:row>4</xdr:row>
      <xdr:rowOff>0</xdr:rowOff>
    </xdr:from>
    <xdr:to>
      <xdr:col>38</xdr:col>
      <xdr:colOff>21499</xdr:colOff>
      <xdr:row>43</xdr:row>
      <xdr:rowOff>172811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26E80A92-BCAD-43F5-9834-7240EA4FC9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8821" y="993321"/>
          <a:ext cx="12349571" cy="85414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612321</xdr:colOff>
      <xdr:row>4</xdr:row>
      <xdr:rowOff>0</xdr:rowOff>
    </xdr:from>
    <xdr:to>
      <xdr:col>38</xdr:col>
      <xdr:colOff>21499</xdr:colOff>
      <xdr:row>43</xdr:row>
      <xdr:rowOff>172811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1EF196EA-BF40-45B1-97C1-E424C47247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9771" y="990600"/>
          <a:ext cx="12302218" cy="8684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612321</xdr:colOff>
      <xdr:row>4</xdr:row>
      <xdr:rowOff>0</xdr:rowOff>
    </xdr:from>
    <xdr:to>
      <xdr:col>38</xdr:col>
      <xdr:colOff>21499</xdr:colOff>
      <xdr:row>43</xdr:row>
      <xdr:rowOff>172811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B8BB391E-0394-4B9D-A953-DD717CD3CAC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9771" y="990600"/>
          <a:ext cx="12302218" cy="8684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R58"/>
  <sheetViews>
    <sheetView tabSelected="1" zoomScale="70" zoomScaleNormal="70" workbookViewId="0">
      <selection activeCell="J49" sqref="J49"/>
    </sheetView>
  </sheetViews>
  <sheetFormatPr defaultRowHeight="15" x14ac:dyDescent="0.25"/>
  <cols>
    <col min="3" max="3" width="19.140625" customWidth="1"/>
    <col min="4" max="4" width="13.42578125" customWidth="1"/>
    <col min="5" max="5" width="15.28515625" customWidth="1"/>
    <col min="6" max="6" width="13.7109375" customWidth="1"/>
    <col min="7" max="7" width="17" customWidth="1"/>
    <col min="8" max="9" width="13.28515625" customWidth="1"/>
    <col min="10" max="10" width="14.28515625" customWidth="1"/>
    <col min="11" max="13" width="13.28515625" customWidth="1"/>
    <col min="14" max="14" width="16.28515625" customWidth="1"/>
    <col min="15" max="17" width="13.28515625" customWidth="1"/>
    <col min="18" max="18" width="13.140625" customWidth="1"/>
    <col min="19" max="19" width="11.7109375" customWidth="1"/>
    <col min="20" max="20" width="15.7109375" customWidth="1"/>
    <col min="21" max="21" width="14.28515625" customWidth="1"/>
    <col min="22" max="22" width="15.85546875" customWidth="1"/>
  </cols>
  <sheetData>
    <row r="2" spans="2:15" ht="26.25" x14ac:dyDescent="0.4">
      <c r="B2" s="60" t="s">
        <v>41</v>
      </c>
    </row>
    <row r="3" spans="2:15" ht="21" x14ac:dyDescent="0.35">
      <c r="B3" s="1"/>
    </row>
    <row r="4" spans="2:15" ht="21.75" thickBot="1" x14ac:dyDescent="0.4">
      <c r="B4" s="1" t="s">
        <v>17</v>
      </c>
    </row>
    <row r="5" spans="2:15" ht="60.75" thickBot="1" x14ac:dyDescent="0.4">
      <c r="B5" s="1"/>
      <c r="C5" s="77" t="s">
        <v>15</v>
      </c>
      <c r="D5" s="78" t="s">
        <v>10</v>
      </c>
      <c r="E5" s="78" t="s">
        <v>16</v>
      </c>
      <c r="F5" s="78" t="s">
        <v>21</v>
      </c>
      <c r="G5" s="79" t="s">
        <v>25</v>
      </c>
      <c r="H5" s="80" t="s">
        <v>26</v>
      </c>
      <c r="I5" s="80" t="s">
        <v>28</v>
      </c>
    </row>
    <row r="6" spans="2:15" ht="21.75" thickBot="1" x14ac:dyDescent="0.4">
      <c r="B6" s="1"/>
      <c r="C6" s="5"/>
      <c r="D6" s="6"/>
      <c r="E6" s="14" t="s">
        <v>4</v>
      </c>
      <c r="F6" s="14" t="s">
        <v>5</v>
      </c>
      <c r="G6" s="17" t="s">
        <v>22</v>
      </c>
      <c r="H6" s="18" t="s">
        <v>23</v>
      </c>
      <c r="I6" s="18" t="s">
        <v>27</v>
      </c>
      <c r="L6" s="63"/>
      <c r="M6" s="64"/>
      <c r="N6" s="64"/>
      <c r="O6" s="65"/>
    </row>
    <row r="7" spans="2:15" ht="15.75" x14ac:dyDescent="0.25">
      <c r="C7" s="10"/>
      <c r="D7" s="11">
        <v>2019</v>
      </c>
      <c r="E7" s="15"/>
      <c r="F7" s="15"/>
      <c r="G7" s="21"/>
      <c r="H7" s="22"/>
      <c r="I7" s="22"/>
      <c r="L7" s="66"/>
      <c r="M7" s="61"/>
      <c r="N7" s="71" t="s">
        <v>42</v>
      </c>
      <c r="O7" s="67"/>
    </row>
    <row r="8" spans="2:15" ht="15.75" x14ac:dyDescent="0.25">
      <c r="C8" s="10">
        <v>1</v>
      </c>
      <c r="D8" s="11">
        <v>2020</v>
      </c>
      <c r="E8" s="48"/>
      <c r="F8" s="15"/>
      <c r="G8" s="21"/>
      <c r="H8" s="22">
        <f>F8-G8</f>
        <v>0</v>
      </c>
      <c r="I8" s="22">
        <f>$E$7-H8</f>
        <v>0</v>
      </c>
      <c r="L8" s="66"/>
      <c r="M8" s="50"/>
      <c r="N8" s="71"/>
      <c r="O8" s="67"/>
    </row>
    <row r="9" spans="2:15" ht="15.75" x14ac:dyDescent="0.25">
      <c r="C9" s="10">
        <v>2</v>
      </c>
      <c r="D9" s="11">
        <v>2021</v>
      </c>
      <c r="E9" s="15"/>
      <c r="F9" s="15"/>
      <c r="G9" s="21"/>
      <c r="H9" s="22">
        <f t="shared" ref="H9:H22" si="0">F9-G9</f>
        <v>0</v>
      </c>
      <c r="I9" s="22">
        <f>I8-H9</f>
        <v>0</v>
      </c>
      <c r="L9" s="66"/>
      <c r="M9" s="62"/>
      <c r="N9" s="71" t="s">
        <v>43</v>
      </c>
      <c r="O9" s="67"/>
    </row>
    <row r="10" spans="2:15" ht="15.75" thickBot="1" x14ac:dyDescent="0.3">
      <c r="C10" s="10">
        <v>3</v>
      </c>
      <c r="D10" s="11">
        <v>2022</v>
      </c>
      <c r="E10" s="15"/>
      <c r="F10" s="15"/>
      <c r="G10" s="21"/>
      <c r="H10" s="22">
        <f t="shared" si="0"/>
        <v>0</v>
      </c>
      <c r="I10" s="22">
        <f t="shared" ref="I10:I22" si="1">I9-H10</f>
        <v>0</v>
      </c>
      <c r="L10" s="68"/>
      <c r="M10" s="69"/>
      <c r="N10" s="69"/>
      <c r="O10" s="70"/>
    </row>
    <row r="11" spans="2:15" x14ac:dyDescent="0.25">
      <c r="C11" s="10">
        <v>4</v>
      </c>
      <c r="D11" s="11">
        <v>2023</v>
      </c>
      <c r="E11" s="15"/>
      <c r="F11" s="15"/>
      <c r="G11" s="21"/>
      <c r="H11" s="22">
        <f t="shared" si="0"/>
        <v>0</v>
      </c>
      <c r="I11" s="22">
        <f t="shared" si="1"/>
        <v>0</v>
      </c>
    </row>
    <row r="12" spans="2:15" x14ac:dyDescent="0.25">
      <c r="C12" s="10">
        <v>5</v>
      </c>
      <c r="D12" s="11">
        <v>2024</v>
      </c>
      <c r="E12" s="15"/>
      <c r="F12" s="15"/>
      <c r="G12" s="21"/>
      <c r="H12" s="22">
        <f t="shared" si="0"/>
        <v>0</v>
      </c>
      <c r="I12" s="22">
        <f t="shared" si="1"/>
        <v>0</v>
      </c>
    </row>
    <row r="13" spans="2:15" x14ac:dyDescent="0.25">
      <c r="C13" s="10">
        <v>6</v>
      </c>
      <c r="D13" s="11">
        <v>2025</v>
      </c>
      <c r="E13" s="15"/>
      <c r="F13" s="15"/>
      <c r="G13" s="21"/>
      <c r="H13" s="22">
        <f t="shared" si="0"/>
        <v>0</v>
      </c>
      <c r="I13" s="22">
        <f t="shared" si="1"/>
        <v>0</v>
      </c>
    </row>
    <row r="14" spans="2:15" x14ac:dyDescent="0.25">
      <c r="C14" s="10">
        <v>7</v>
      </c>
      <c r="D14" s="11">
        <v>2026</v>
      </c>
      <c r="E14" s="15"/>
      <c r="F14" s="15"/>
      <c r="G14" s="21"/>
      <c r="H14" s="22">
        <f t="shared" si="0"/>
        <v>0</v>
      </c>
      <c r="I14" s="22">
        <f t="shared" si="1"/>
        <v>0</v>
      </c>
    </row>
    <row r="15" spans="2:15" x14ac:dyDescent="0.25">
      <c r="C15" s="10">
        <v>8</v>
      </c>
      <c r="D15" s="11">
        <v>2027</v>
      </c>
      <c r="E15" s="15"/>
      <c r="F15" s="15"/>
      <c r="G15" s="21"/>
      <c r="H15" s="22">
        <f t="shared" si="0"/>
        <v>0</v>
      </c>
      <c r="I15" s="22">
        <f t="shared" si="1"/>
        <v>0</v>
      </c>
    </row>
    <row r="16" spans="2:15" x14ac:dyDescent="0.25">
      <c r="C16" s="10">
        <v>9</v>
      </c>
      <c r="D16" s="11">
        <v>2028</v>
      </c>
      <c r="E16" s="15"/>
      <c r="F16" s="15"/>
      <c r="G16" s="21"/>
      <c r="H16" s="22">
        <f t="shared" si="0"/>
        <v>0</v>
      </c>
      <c r="I16" s="22">
        <f t="shared" si="1"/>
        <v>0</v>
      </c>
    </row>
    <row r="17" spans="2:18" x14ac:dyDescent="0.25">
      <c r="C17" s="10">
        <v>10</v>
      </c>
      <c r="D17" s="11">
        <v>2029</v>
      </c>
      <c r="E17" s="15"/>
      <c r="F17" s="15"/>
      <c r="G17" s="21"/>
      <c r="H17" s="22">
        <f t="shared" si="0"/>
        <v>0</v>
      </c>
      <c r="I17" s="22">
        <f t="shared" si="1"/>
        <v>0</v>
      </c>
    </row>
    <row r="18" spans="2:18" x14ac:dyDescent="0.25">
      <c r="C18" s="10">
        <v>11</v>
      </c>
      <c r="D18" s="11">
        <v>2030</v>
      </c>
      <c r="E18" s="15"/>
      <c r="F18" s="15"/>
      <c r="G18" s="21"/>
      <c r="H18" s="22">
        <f t="shared" si="0"/>
        <v>0</v>
      </c>
      <c r="I18" s="22">
        <f t="shared" si="1"/>
        <v>0</v>
      </c>
    </row>
    <row r="19" spans="2:18" x14ac:dyDescent="0.25">
      <c r="C19" s="10">
        <v>12</v>
      </c>
      <c r="D19" s="11">
        <v>2031</v>
      </c>
      <c r="E19" s="15"/>
      <c r="F19" s="15"/>
      <c r="G19" s="21"/>
      <c r="H19" s="22">
        <f t="shared" si="0"/>
        <v>0</v>
      </c>
      <c r="I19" s="22">
        <f t="shared" si="1"/>
        <v>0</v>
      </c>
    </row>
    <row r="20" spans="2:18" x14ac:dyDescent="0.25">
      <c r="C20" s="10">
        <v>13</v>
      </c>
      <c r="D20" s="11">
        <v>2032</v>
      </c>
      <c r="E20" s="15"/>
      <c r="F20" s="15"/>
      <c r="G20" s="21"/>
      <c r="H20" s="22">
        <f t="shared" si="0"/>
        <v>0</v>
      </c>
      <c r="I20" s="22">
        <f t="shared" si="1"/>
        <v>0</v>
      </c>
    </row>
    <row r="21" spans="2:18" x14ac:dyDescent="0.25">
      <c r="C21" s="10">
        <v>14</v>
      </c>
      <c r="D21" s="11">
        <v>2033</v>
      </c>
      <c r="E21" s="15"/>
      <c r="F21" s="15"/>
      <c r="G21" s="21"/>
      <c r="H21" s="22">
        <f t="shared" si="0"/>
        <v>0</v>
      </c>
      <c r="I21" s="22">
        <f t="shared" si="1"/>
        <v>0</v>
      </c>
    </row>
    <row r="22" spans="2:18" x14ac:dyDescent="0.25">
      <c r="C22" s="10">
        <v>15</v>
      </c>
      <c r="D22" s="11">
        <v>2034</v>
      </c>
      <c r="E22" s="15"/>
      <c r="F22" s="15"/>
      <c r="G22" s="21"/>
      <c r="H22" s="22">
        <f t="shared" si="0"/>
        <v>0</v>
      </c>
      <c r="I22" s="46">
        <f t="shared" si="1"/>
        <v>0</v>
      </c>
    </row>
    <row r="23" spans="2:18" x14ac:dyDescent="0.25">
      <c r="C23" s="19" t="s">
        <v>24</v>
      </c>
      <c r="D23" s="20"/>
      <c r="E23" s="23">
        <f>SUM(E7:E22)</f>
        <v>0</v>
      </c>
      <c r="F23" s="23">
        <f t="shared" ref="F23:G23" si="2">SUM(F7:F22)</f>
        <v>0</v>
      </c>
      <c r="G23" s="23">
        <f t="shared" si="2"/>
        <v>0</v>
      </c>
      <c r="H23" s="23">
        <f>SUM(H7:H22)</f>
        <v>0</v>
      </c>
      <c r="I23" s="23">
        <f>SUM(I7:I22)</f>
        <v>0</v>
      </c>
    </row>
    <row r="24" spans="2:18" ht="21" x14ac:dyDescent="0.35">
      <c r="B24" s="1"/>
    </row>
    <row r="25" spans="2:18" ht="21.75" thickBot="1" x14ac:dyDescent="0.4">
      <c r="B25" s="1" t="s">
        <v>20</v>
      </c>
      <c r="H25" s="13"/>
      <c r="M25" s="13"/>
      <c r="N25" s="13"/>
      <c r="O25" s="13"/>
      <c r="P25" s="13"/>
      <c r="Q25" s="13">
        <v>0.04</v>
      </c>
      <c r="R25" t="s">
        <v>14</v>
      </c>
    </row>
    <row r="26" spans="2:18" ht="60" x14ac:dyDescent="0.25">
      <c r="C26" s="77" t="s">
        <v>15</v>
      </c>
      <c r="D26" s="78" t="s">
        <v>10</v>
      </c>
      <c r="E26" s="78" t="s">
        <v>29</v>
      </c>
      <c r="F26" s="80" t="s">
        <v>12</v>
      </c>
      <c r="G26" s="81"/>
      <c r="H26" s="78" t="s">
        <v>30</v>
      </c>
      <c r="I26" s="80" t="s">
        <v>12</v>
      </c>
      <c r="J26" s="81"/>
      <c r="K26" s="78" t="s">
        <v>11</v>
      </c>
      <c r="L26" s="82" t="s">
        <v>12</v>
      </c>
      <c r="M26" s="83"/>
      <c r="N26" s="78" t="s">
        <v>31</v>
      </c>
      <c r="O26" s="82" t="s">
        <v>12</v>
      </c>
      <c r="P26" s="84"/>
      <c r="Q26" s="80" t="s">
        <v>13</v>
      </c>
    </row>
    <row r="27" spans="2:18" ht="19.899999999999999" customHeight="1" thickBot="1" x14ac:dyDescent="0.3">
      <c r="C27" s="5"/>
      <c r="D27" s="6"/>
      <c r="E27" s="14"/>
      <c r="F27" s="8"/>
      <c r="G27" s="25"/>
      <c r="H27" s="7"/>
      <c r="I27" s="8"/>
      <c r="J27" s="25"/>
      <c r="K27" s="7"/>
      <c r="L27" s="29"/>
      <c r="M27" s="75"/>
      <c r="N27" s="7"/>
      <c r="O27" s="29"/>
      <c r="P27" s="76"/>
      <c r="Q27" s="8"/>
    </row>
    <row r="28" spans="2:18" x14ac:dyDescent="0.25">
      <c r="C28" s="72"/>
      <c r="D28" s="73">
        <v>2019</v>
      </c>
      <c r="E28" s="31"/>
      <c r="F28" s="9">
        <v>1</v>
      </c>
      <c r="G28" s="74">
        <f>E28*F28</f>
        <v>0</v>
      </c>
      <c r="H28" s="31"/>
      <c r="I28" s="9">
        <v>1</v>
      </c>
      <c r="J28" s="74">
        <f>H28*I28</f>
        <v>0</v>
      </c>
      <c r="K28" s="31"/>
      <c r="L28" s="9">
        <v>1</v>
      </c>
      <c r="M28" s="74">
        <f>K28*L28</f>
        <v>0</v>
      </c>
      <c r="N28" s="31"/>
      <c r="O28" s="9">
        <v>1</v>
      </c>
      <c r="P28" s="74">
        <f>N28*O28</f>
        <v>0</v>
      </c>
      <c r="Q28" s="37">
        <f>G28+J28+M28-P28</f>
        <v>0</v>
      </c>
    </row>
    <row r="29" spans="2:18" x14ac:dyDescent="0.25">
      <c r="C29" s="10">
        <v>1</v>
      </c>
      <c r="D29" s="11">
        <v>2020</v>
      </c>
      <c r="E29" s="15"/>
      <c r="F29" s="12">
        <f>F28/(1+$Q$25)</f>
        <v>0.96153846153846145</v>
      </c>
      <c r="G29" s="32">
        <f>E29*F29</f>
        <v>0</v>
      </c>
      <c r="H29" s="15"/>
      <c r="I29" s="12">
        <f>I28/(1+$Q$25)</f>
        <v>0.96153846153846145</v>
      </c>
      <c r="J29" s="32">
        <f t="shared" ref="J29:J43" si="3">H29*I29</f>
        <v>0</v>
      </c>
      <c r="K29" s="15"/>
      <c r="L29" s="12">
        <f t="shared" ref="L29:L43" si="4">L28/(1+$Q$25)</f>
        <v>0.96153846153846145</v>
      </c>
      <c r="M29" s="32">
        <f t="shared" ref="M29:M43" si="5">K29*L29</f>
        <v>0</v>
      </c>
      <c r="N29" s="15"/>
      <c r="O29" s="12">
        <f t="shared" ref="O29:O43" si="6">O28/(1+$Q$25)</f>
        <v>0.96153846153846145</v>
      </c>
      <c r="P29" s="32">
        <f t="shared" ref="P29:P43" si="7">N29*O29</f>
        <v>0</v>
      </c>
      <c r="Q29" s="37">
        <f>G29+J29+M29-P29</f>
        <v>0</v>
      </c>
    </row>
    <row r="30" spans="2:18" x14ac:dyDescent="0.25">
      <c r="C30" s="10">
        <v>2</v>
      </c>
      <c r="D30" s="11">
        <v>2021</v>
      </c>
      <c r="E30" s="15"/>
      <c r="F30" s="12">
        <f>F29/(1+$Q$25)</f>
        <v>0.92455621301775137</v>
      </c>
      <c r="G30" s="32">
        <f t="shared" ref="G30:G43" si="8">E30*F30</f>
        <v>0</v>
      </c>
      <c r="H30" s="15"/>
      <c r="I30" s="12">
        <f t="shared" ref="I30:I43" si="9">I29/(1+$Q$25)</f>
        <v>0.92455621301775137</v>
      </c>
      <c r="J30" s="32">
        <f t="shared" si="3"/>
        <v>0</v>
      </c>
      <c r="K30" s="15"/>
      <c r="L30" s="12">
        <f t="shared" si="4"/>
        <v>0.92455621301775137</v>
      </c>
      <c r="M30" s="32">
        <f t="shared" si="5"/>
        <v>0</v>
      </c>
      <c r="N30" s="15"/>
      <c r="O30" s="12">
        <f t="shared" si="6"/>
        <v>0.92455621301775137</v>
      </c>
      <c r="P30" s="32">
        <f t="shared" si="7"/>
        <v>0</v>
      </c>
      <c r="Q30" s="37">
        <f t="shared" ref="Q30:Q43" si="10">G30+J30+M30-P30</f>
        <v>0</v>
      </c>
    </row>
    <row r="31" spans="2:18" x14ac:dyDescent="0.25">
      <c r="C31" s="10">
        <v>3</v>
      </c>
      <c r="D31" s="11">
        <v>2022</v>
      </c>
      <c r="E31" s="15"/>
      <c r="F31" s="12">
        <f>F30/(1+$Q$25)</f>
        <v>0.88899635867091475</v>
      </c>
      <c r="G31" s="32">
        <f t="shared" si="8"/>
        <v>0</v>
      </c>
      <c r="H31" s="15"/>
      <c r="I31" s="12">
        <f t="shared" si="9"/>
        <v>0.88899635867091475</v>
      </c>
      <c r="J31" s="32">
        <f t="shared" si="3"/>
        <v>0</v>
      </c>
      <c r="K31" s="15"/>
      <c r="L31" s="12">
        <f t="shared" si="4"/>
        <v>0.88899635867091475</v>
      </c>
      <c r="M31" s="32">
        <f t="shared" si="5"/>
        <v>0</v>
      </c>
      <c r="N31" s="15"/>
      <c r="O31" s="12">
        <f t="shared" si="6"/>
        <v>0.88899635867091475</v>
      </c>
      <c r="P31" s="32">
        <f>N31*O31</f>
        <v>0</v>
      </c>
      <c r="Q31" s="37">
        <f t="shared" si="10"/>
        <v>0</v>
      </c>
    </row>
    <row r="32" spans="2:18" x14ac:dyDescent="0.25">
      <c r="C32" s="10">
        <v>4</v>
      </c>
      <c r="D32" s="11">
        <v>2023</v>
      </c>
      <c r="E32" s="15"/>
      <c r="F32" s="12">
        <f t="shared" ref="F32:F43" si="11">F31/(1+$Q$25)</f>
        <v>0.85480419102972571</v>
      </c>
      <c r="G32" s="32">
        <f t="shared" si="8"/>
        <v>0</v>
      </c>
      <c r="H32" s="15"/>
      <c r="I32" s="12">
        <f t="shared" si="9"/>
        <v>0.85480419102972571</v>
      </c>
      <c r="J32" s="32">
        <f t="shared" si="3"/>
        <v>0</v>
      </c>
      <c r="K32" s="15"/>
      <c r="L32" s="12">
        <f t="shared" si="4"/>
        <v>0.85480419102972571</v>
      </c>
      <c r="M32" s="32">
        <f t="shared" si="5"/>
        <v>0</v>
      </c>
      <c r="N32" s="15"/>
      <c r="O32" s="12">
        <f t="shared" si="6"/>
        <v>0.85480419102972571</v>
      </c>
      <c r="P32" s="32">
        <f t="shared" si="7"/>
        <v>0</v>
      </c>
      <c r="Q32" s="37">
        <f t="shared" si="10"/>
        <v>0</v>
      </c>
    </row>
    <row r="33" spans="3:17" x14ac:dyDescent="0.25">
      <c r="C33" s="10">
        <v>5</v>
      </c>
      <c r="D33" s="11">
        <v>2024</v>
      </c>
      <c r="E33" s="15"/>
      <c r="F33" s="12">
        <f t="shared" si="11"/>
        <v>0.82192710675935166</v>
      </c>
      <c r="G33" s="32">
        <f t="shared" si="8"/>
        <v>0</v>
      </c>
      <c r="H33" s="15"/>
      <c r="I33" s="12">
        <f t="shared" si="9"/>
        <v>0.82192710675935166</v>
      </c>
      <c r="J33" s="32">
        <f t="shared" si="3"/>
        <v>0</v>
      </c>
      <c r="K33" s="15"/>
      <c r="L33" s="12">
        <f t="shared" si="4"/>
        <v>0.82192710675935166</v>
      </c>
      <c r="M33" s="32">
        <f t="shared" si="5"/>
        <v>0</v>
      </c>
      <c r="N33" s="15"/>
      <c r="O33" s="12">
        <f t="shared" si="6"/>
        <v>0.82192710675935166</v>
      </c>
      <c r="P33" s="32">
        <f t="shared" si="7"/>
        <v>0</v>
      </c>
      <c r="Q33" s="37">
        <f t="shared" si="10"/>
        <v>0</v>
      </c>
    </row>
    <row r="34" spans="3:17" x14ac:dyDescent="0.25">
      <c r="C34" s="10">
        <v>6</v>
      </c>
      <c r="D34" s="11">
        <v>2025</v>
      </c>
      <c r="E34" s="15"/>
      <c r="F34" s="12">
        <f t="shared" si="11"/>
        <v>0.79031452573014582</v>
      </c>
      <c r="G34" s="32">
        <f t="shared" si="8"/>
        <v>0</v>
      </c>
      <c r="H34" s="15"/>
      <c r="I34" s="12">
        <f t="shared" si="9"/>
        <v>0.79031452573014582</v>
      </c>
      <c r="J34" s="32">
        <f t="shared" si="3"/>
        <v>0</v>
      </c>
      <c r="K34" s="15"/>
      <c r="L34" s="12">
        <f t="shared" si="4"/>
        <v>0.79031452573014582</v>
      </c>
      <c r="M34" s="32">
        <f t="shared" si="5"/>
        <v>0</v>
      </c>
      <c r="N34" s="15"/>
      <c r="O34" s="12">
        <f t="shared" si="6"/>
        <v>0.79031452573014582</v>
      </c>
      <c r="P34" s="32">
        <f t="shared" si="7"/>
        <v>0</v>
      </c>
      <c r="Q34" s="37">
        <f t="shared" si="10"/>
        <v>0</v>
      </c>
    </row>
    <row r="35" spans="3:17" x14ac:dyDescent="0.25">
      <c r="C35" s="10">
        <v>7</v>
      </c>
      <c r="D35" s="11">
        <v>2026</v>
      </c>
      <c r="E35" s="15"/>
      <c r="F35" s="12">
        <f t="shared" si="11"/>
        <v>0.75991781320206331</v>
      </c>
      <c r="G35" s="32">
        <f t="shared" si="8"/>
        <v>0</v>
      </c>
      <c r="H35" s="15"/>
      <c r="I35" s="12">
        <f t="shared" si="9"/>
        <v>0.75991781320206331</v>
      </c>
      <c r="J35" s="32">
        <f t="shared" si="3"/>
        <v>0</v>
      </c>
      <c r="K35" s="15"/>
      <c r="L35" s="12">
        <f t="shared" si="4"/>
        <v>0.75991781320206331</v>
      </c>
      <c r="M35" s="32">
        <f t="shared" si="5"/>
        <v>0</v>
      </c>
      <c r="N35" s="15"/>
      <c r="O35" s="12">
        <f t="shared" si="6"/>
        <v>0.75991781320206331</v>
      </c>
      <c r="P35" s="32">
        <f t="shared" si="7"/>
        <v>0</v>
      </c>
      <c r="Q35" s="37">
        <f t="shared" si="10"/>
        <v>0</v>
      </c>
    </row>
    <row r="36" spans="3:17" x14ac:dyDescent="0.25">
      <c r="C36" s="10">
        <v>8</v>
      </c>
      <c r="D36" s="11">
        <v>2027</v>
      </c>
      <c r="E36" s="15"/>
      <c r="F36" s="12">
        <f t="shared" si="11"/>
        <v>0.73069020500198389</v>
      </c>
      <c r="G36" s="32">
        <f t="shared" si="8"/>
        <v>0</v>
      </c>
      <c r="H36" s="15"/>
      <c r="I36" s="12">
        <f t="shared" si="9"/>
        <v>0.73069020500198389</v>
      </c>
      <c r="J36" s="32">
        <f t="shared" si="3"/>
        <v>0</v>
      </c>
      <c r="K36" s="15"/>
      <c r="L36" s="12">
        <f t="shared" si="4"/>
        <v>0.73069020500198389</v>
      </c>
      <c r="M36" s="32">
        <f t="shared" si="5"/>
        <v>0</v>
      </c>
      <c r="N36" s="15"/>
      <c r="O36" s="12">
        <f t="shared" si="6"/>
        <v>0.73069020500198389</v>
      </c>
      <c r="P36" s="32">
        <f t="shared" si="7"/>
        <v>0</v>
      </c>
      <c r="Q36" s="37">
        <f t="shared" si="10"/>
        <v>0</v>
      </c>
    </row>
    <row r="37" spans="3:17" x14ac:dyDescent="0.25">
      <c r="C37" s="10">
        <v>9</v>
      </c>
      <c r="D37" s="11">
        <v>2028</v>
      </c>
      <c r="E37" s="15"/>
      <c r="F37" s="12">
        <f t="shared" si="11"/>
        <v>0.70258673557883067</v>
      </c>
      <c r="G37" s="32">
        <f t="shared" si="8"/>
        <v>0</v>
      </c>
      <c r="H37" s="15"/>
      <c r="I37" s="12">
        <f t="shared" si="9"/>
        <v>0.70258673557883067</v>
      </c>
      <c r="J37" s="32">
        <f t="shared" si="3"/>
        <v>0</v>
      </c>
      <c r="K37" s="15"/>
      <c r="L37" s="12">
        <f t="shared" si="4"/>
        <v>0.70258673557883067</v>
      </c>
      <c r="M37" s="32">
        <f t="shared" si="5"/>
        <v>0</v>
      </c>
      <c r="N37" s="15"/>
      <c r="O37" s="12">
        <f t="shared" si="6"/>
        <v>0.70258673557883067</v>
      </c>
      <c r="P37" s="32">
        <f t="shared" si="7"/>
        <v>0</v>
      </c>
      <c r="Q37" s="37">
        <f t="shared" si="10"/>
        <v>0</v>
      </c>
    </row>
    <row r="38" spans="3:17" x14ac:dyDescent="0.25">
      <c r="C38" s="10">
        <v>10</v>
      </c>
      <c r="D38" s="11">
        <v>2029</v>
      </c>
      <c r="E38" s="15"/>
      <c r="F38" s="12">
        <f t="shared" si="11"/>
        <v>0.67556416882579873</v>
      </c>
      <c r="G38" s="32">
        <f t="shared" si="8"/>
        <v>0</v>
      </c>
      <c r="H38" s="15"/>
      <c r="I38" s="12">
        <f t="shared" si="9"/>
        <v>0.67556416882579873</v>
      </c>
      <c r="J38" s="32">
        <f t="shared" si="3"/>
        <v>0</v>
      </c>
      <c r="K38" s="15"/>
      <c r="L38" s="12">
        <f t="shared" si="4"/>
        <v>0.67556416882579873</v>
      </c>
      <c r="M38" s="32">
        <f t="shared" si="5"/>
        <v>0</v>
      </c>
      <c r="N38" s="15"/>
      <c r="O38" s="12">
        <f t="shared" si="6"/>
        <v>0.67556416882579873</v>
      </c>
      <c r="P38" s="32">
        <f t="shared" si="7"/>
        <v>0</v>
      </c>
      <c r="Q38" s="37">
        <f t="shared" si="10"/>
        <v>0</v>
      </c>
    </row>
    <row r="39" spans="3:17" x14ac:dyDescent="0.25">
      <c r="C39" s="10">
        <v>11</v>
      </c>
      <c r="D39" s="11">
        <v>2030</v>
      </c>
      <c r="E39" s="15"/>
      <c r="F39" s="12">
        <f t="shared" si="11"/>
        <v>0.64958093156326802</v>
      </c>
      <c r="G39" s="32">
        <f t="shared" si="8"/>
        <v>0</v>
      </c>
      <c r="H39" s="15"/>
      <c r="I39" s="12">
        <f t="shared" si="9"/>
        <v>0.64958093156326802</v>
      </c>
      <c r="J39" s="32">
        <f t="shared" si="3"/>
        <v>0</v>
      </c>
      <c r="K39" s="15"/>
      <c r="L39" s="12">
        <f t="shared" si="4"/>
        <v>0.64958093156326802</v>
      </c>
      <c r="M39" s="32">
        <f t="shared" si="5"/>
        <v>0</v>
      </c>
      <c r="N39" s="15"/>
      <c r="O39" s="12">
        <f t="shared" si="6"/>
        <v>0.64958093156326802</v>
      </c>
      <c r="P39" s="32">
        <f t="shared" si="7"/>
        <v>0</v>
      </c>
      <c r="Q39" s="37">
        <f t="shared" si="10"/>
        <v>0</v>
      </c>
    </row>
    <row r="40" spans="3:17" x14ac:dyDescent="0.25">
      <c r="C40" s="10">
        <v>12</v>
      </c>
      <c r="D40" s="11">
        <v>2031</v>
      </c>
      <c r="E40" s="15"/>
      <c r="F40" s="12">
        <f t="shared" si="11"/>
        <v>0.62459704958006534</v>
      </c>
      <c r="G40" s="32">
        <f t="shared" si="8"/>
        <v>0</v>
      </c>
      <c r="H40" s="15"/>
      <c r="I40" s="12">
        <f t="shared" si="9"/>
        <v>0.62459704958006534</v>
      </c>
      <c r="J40" s="32">
        <f t="shared" si="3"/>
        <v>0</v>
      </c>
      <c r="K40" s="15"/>
      <c r="L40" s="12">
        <f t="shared" si="4"/>
        <v>0.62459704958006534</v>
      </c>
      <c r="M40" s="32">
        <f t="shared" si="5"/>
        <v>0</v>
      </c>
      <c r="N40" s="15"/>
      <c r="O40" s="12">
        <f t="shared" si="6"/>
        <v>0.62459704958006534</v>
      </c>
      <c r="P40" s="32">
        <f t="shared" si="7"/>
        <v>0</v>
      </c>
      <c r="Q40" s="37">
        <f t="shared" si="10"/>
        <v>0</v>
      </c>
    </row>
    <row r="41" spans="3:17" x14ac:dyDescent="0.25">
      <c r="C41" s="10">
        <v>13</v>
      </c>
      <c r="D41" s="11">
        <v>2032</v>
      </c>
      <c r="E41" s="15"/>
      <c r="F41" s="12">
        <f t="shared" si="11"/>
        <v>0.60057408613467822</v>
      </c>
      <c r="G41" s="32">
        <f t="shared" si="8"/>
        <v>0</v>
      </c>
      <c r="H41" s="15"/>
      <c r="I41" s="12">
        <f t="shared" si="9"/>
        <v>0.60057408613467822</v>
      </c>
      <c r="J41" s="32">
        <f t="shared" si="3"/>
        <v>0</v>
      </c>
      <c r="K41" s="15"/>
      <c r="L41" s="12">
        <f t="shared" si="4"/>
        <v>0.60057408613467822</v>
      </c>
      <c r="M41" s="32">
        <f t="shared" si="5"/>
        <v>0</v>
      </c>
      <c r="N41" s="15"/>
      <c r="O41" s="12">
        <f t="shared" si="6"/>
        <v>0.60057408613467822</v>
      </c>
      <c r="P41" s="32">
        <f t="shared" si="7"/>
        <v>0</v>
      </c>
      <c r="Q41" s="37">
        <f t="shared" si="10"/>
        <v>0</v>
      </c>
    </row>
    <row r="42" spans="3:17" x14ac:dyDescent="0.25">
      <c r="C42" s="10">
        <v>14</v>
      </c>
      <c r="D42" s="11">
        <v>2033</v>
      </c>
      <c r="E42" s="15"/>
      <c r="F42" s="12">
        <f t="shared" si="11"/>
        <v>0.57747508282180593</v>
      </c>
      <c r="G42" s="32">
        <f t="shared" si="8"/>
        <v>0</v>
      </c>
      <c r="H42" s="15"/>
      <c r="I42" s="12">
        <f t="shared" si="9"/>
        <v>0.57747508282180593</v>
      </c>
      <c r="J42" s="32">
        <f t="shared" si="3"/>
        <v>0</v>
      </c>
      <c r="K42" s="15"/>
      <c r="L42" s="12">
        <f t="shared" si="4"/>
        <v>0.57747508282180593</v>
      </c>
      <c r="M42" s="32">
        <f t="shared" si="5"/>
        <v>0</v>
      </c>
      <c r="N42" s="15"/>
      <c r="O42" s="12">
        <f t="shared" si="6"/>
        <v>0.57747508282180593</v>
      </c>
      <c r="P42" s="32">
        <f t="shared" si="7"/>
        <v>0</v>
      </c>
      <c r="Q42" s="37">
        <f t="shared" si="10"/>
        <v>0</v>
      </c>
    </row>
    <row r="43" spans="3:17" x14ac:dyDescent="0.25">
      <c r="C43" s="10">
        <v>15</v>
      </c>
      <c r="D43" s="11">
        <v>2034</v>
      </c>
      <c r="E43" s="15"/>
      <c r="F43" s="12">
        <f t="shared" si="11"/>
        <v>0.55526450271327488</v>
      </c>
      <c r="G43" s="32">
        <f t="shared" si="8"/>
        <v>0</v>
      </c>
      <c r="H43" s="43">
        <f>I22</f>
        <v>0</v>
      </c>
      <c r="I43" s="12">
        <f t="shared" si="9"/>
        <v>0.55526450271327488</v>
      </c>
      <c r="J43" s="32">
        <f t="shared" si="3"/>
        <v>0</v>
      </c>
      <c r="K43" s="43">
        <v>0</v>
      </c>
      <c r="L43" s="12">
        <f t="shared" si="4"/>
        <v>0.55526450271327488</v>
      </c>
      <c r="M43" s="32">
        <f t="shared" si="5"/>
        <v>0</v>
      </c>
      <c r="N43" s="15"/>
      <c r="O43" s="12">
        <f t="shared" si="6"/>
        <v>0.55526450271327488</v>
      </c>
      <c r="P43" s="32">
        <f t="shared" si="7"/>
        <v>0</v>
      </c>
      <c r="Q43" s="37">
        <f t="shared" si="10"/>
        <v>0</v>
      </c>
    </row>
    <row r="44" spans="3:17" ht="15.75" thickBot="1" x14ac:dyDescent="0.3">
      <c r="C44" s="19" t="s">
        <v>24</v>
      </c>
      <c r="D44" s="20"/>
      <c r="E44" s="23">
        <f>SUM(E28:E43)</f>
        <v>0</v>
      </c>
      <c r="F44" s="23"/>
      <c r="G44" s="26">
        <f t="shared" ref="G44:J44" si="12">SUM(G28:G43)</f>
        <v>0</v>
      </c>
      <c r="H44" s="23">
        <f t="shared" si="12"/>
        <v>0</v>
      </c>
      <c r="I44" s="23"/>
      <c r="J44" s="26">
        <f t="shared" si="12"/>
        <v>0</v>
      </c>
      <c r="K44" s="23">
        <f>SUM(K28:K43)</f>
        <v>0</v>
      </c>
      <c r="L44" s="23"/>
      <c r="M44" s="26">
        <f t="shared" ref="M44" si="13">SUM(M28:M43)</f>
        <v>0</v>
      </c>
      <c r="N44" s="23">
        <f>SUM(N28:N43)</f>
        <v>0</v>
      </c>
      <c r="O44" s="23"/>
      <c r="P44" s="35">
        <f t="shared" ref="P44" si="14">SUM(P28:P43)</f>
        <v>0</v>
      </c>
      <c r="Q44" s="38">
        <f>SUM(Q28:Q43)</f>
        <v>0</v>
      </c>
    </row>
    <row r="46" spans="3:17" ht="15.75" thickBot="1" x14ac:dyDescent="0.3"/>
    <row r="47" spans="3:17" ht="81" customHeight="1" thickBot="1" x14ac:dyDescent="0.3">
      <c r="C47" s="85" t="s">
        <v>32</v>
      </c>
      <c r="D47" s="78" t="s">
        <v>18</v>
      </c>
      <c r="E47" s="78" t="s">
        <v>33</v>
      </c>
      <c r="F47" s="78" t="s">
        <v>34</v>
      </c>
    </row>
    <row r="48" spans="3:17" ht="19.5" thickBot="1" x14ac:dyDescent="0.35">
      <c r="C48" s="41" t="e">
        <f>ROUND(Q44*F48,0.02)</f>
        <v>#DIV/0!</v>
      </c>
      <c r="D48" s="39"/>
      <c r="E48" s="15"/>
      <c r="F48" s="9" t="e">
        <f>D48/E48</f>
        <v>#DIV/0!</v>
      </c>
    </row>
    <row r="49" spans="2:13" x14ac:dyDescent="0.25">
      <c r="M49" s="47" t="s">
        <v>38</v>
      </c>
    </row>
    <row r="52" spans="2:13" ht="21" x14ac:dyDescent="0.35">
      <c r="B52" s="1" t="s">
        <v>19</v>
      </c>
    </row>
    <row r="53" spans="2:13" ht="15.75" thickBot="1" x14ac:dyDescent="0.3"/>
    <row r="54" spans="2:13" ht="60.75" thickBot="1" x14ac:dyDescent="0.3">
      <c r="C54" s="85" t="s">
        <v>35</v>
      </c>
      <c r="D54" s="78" t="s">
        <v>18</v>
      </c>
      <c r="E54" s="78" t="s">
        <v>32</v>
      </c>
      <c r="F54" s="78" t="s">
        <v>36</v>
      </c>
    </row>
    <row r="55" spans="2:13" ht="19.5" thickBot="1" x14ac:dyDescent="0.35">
      <c r="C55" s="41" t="e">
        <f>IF(E55&gt;0,(D55-E55)*F55,D55*F55)</f>
        <v>#DIV/0!</v>
      </c>
      <c r="D55" s="42">
        <f>D48</f>
        <v>0</v>
      </c>
      <c r="E55" s="43" t="e">
        <f>C48</f>
        <v>#DIV/0!</v>
      </c>
      <c r="F55" s="15"/>
    </row>
    <row r="56" spans="2:13" ht="15.75" thickBot="1" x14ac:dyDescent="0.3"/>
    <row r="57" spans="2:13" ht="19.5" thickBot="1" x14ac:dyDescent="0.35">
      <c r="C57" s="45" t="e">
        <f>C55-E7</f>
        <v>#DIV/0!</v>
      </c>
      <c r="D57" t="s">
        <v>8</v>
      </c>
    </row>
    <row r="58" spans="2:13" x14ac:dyDescent="0.25">
      <c r="D58" t="s">
        <v>37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R58"/>
  <sheetViews>
    <sheetView zoomScale="70" zoomScaleNormal="70" workbookViewId="0">
      <selection activeCell="K47" sqref="K47"/>
    </sheetView>
  </sheetViews>
  <sheetFormatPr defaultRowHeight="15" x14ac:dyDescent="0.25"/>
  <cols>
    <col min="3" max="3" width="19.140625" customWidth="1"/>
    <col min="4" max="4" width="13.42578125" customWidth="1"/>
    <col min="5" max="5" width="15.28515625" customWidth="1"/>
    <col min="6" max="6" width="13.7109375" customWidth="1"/>
    <col min="7" max="7" width="17" customWidth="1"/>
    <col min="8" max="9" width="13.28515625" customWidth="1"/>
    <col min="10" max="10" width="14.28515625" customWidth="1"/>
    <col min="11" max="13" width="13.28515625" customWidth="1"/>
    <col min="14" max="14" width="16.28515625" customWidth="1"/>
    <col min="15" max="17" width="13.28515625" customWidth="1"/>
    <col min="18" max="18" width="13.140625" customWidth="1"/>
    <col min="19" max="19" width="11.7109375" customWidth="1"/>
    <col min="20" max="20" width="15.7109375" customWidth="1"/>
    <col min="21" max="21" width="14.28515625" customWidth="1"/>
    <col min="22" max="22" width="15.85546875" customWidth="1"/>
  </cols>
  <sheetData>
    <row r="2" spans="2:9" ht="21" x14ac:dyDescent="0.35">
      <c r="B2" s="1" t="s">
        <v>41</v>
      </c>
    </row>
    <row r="3" spans="2:9" ht="21" x14ac:dyDescent="0.35">
      <c r="B3" s="1"/>
    </row>
    <row r="4" spans="2:9" ht="21.75" thickBot="1" x14ac:dyDescent="0.4">
      <c r="B4" s="1" t="s">
        <v>17</v>
      </c>
    </row>
    <row r="5" spans="2:9" ht="61.5" x14ac:dyDescent="0.35">
      <c r="B5" s="1"/>
      <c r="C5" s="2" t="s">
        <v>15</v>
      </c>
      <c r="D5" s="3" t="s">
        <v>10</v>
      </c>
      <c r="E5" s="3" t="s">
        <v>16</v>
      </c>
      <c r="F5" s="3" t="s">
        <v>21</v>
      </c>
      <c r="G5" s="16" t="s">
        <v>25</v>
      </c>
      <c r="H5" s="4" t="s">
        <v>26</v>
      </c>
      <c r="I5" s="4" t="s">
        <v>28</v>
      </c>
    </row>
    <row r="6" spans="2:9" ht="21.75" thickBot="1" x14ac:dyDescent="0.4">
      <c r="B6" s="1"/>
      <c r="C6" s="5"/>
      <c r="D6" s="6"/>
      <c r="E6" s="14" t="s">
        <v>4</v>
      </c>
      <c r="F6" s="14" t="s">
        <v>5</v>
      </c>
      <c r="G6" s="17" t="s">
        <v>22</v>
      </c>
      <c r="H6" s="18" t="s">
        <v>23</v>
      </c>
      <c r="I6" s="18" t="s">
        <v>27</v>
      </c>
    </row>
    <row r="7" spans="2:9" x14ac:dyDescent="0.25">
      <c r="C7" s="10"/>
      <c r="D7" s="11">
        <v>2019</v>
      </c>
      <c r="E7" s="15">
        <v>35388076.75</v>
      </c>
      <c r="F7" s="15"/>
      <c r="G7" s="21"/>
      <c r="H7" s="22"/>
      <c r="I7" s="22"/>
    </row>
    <row r="8" spans="2:9" x14ac:dyDescent="0.25">
      <c r="C8" s="10">
        <v>1</v>
      </c>
      <c r="D8" s="11">
        <v>2020</v>
      </c>
      <c r="E8" s="15"/>
      <c r="F8" s="15">
        <v>2000000</v>
      </c>
      <c r="G8" s="21">
        <v>900000</v>
      </c>
      <c r="H8" s="22">
        <f>F8-G8</f>
        <v>1100000</v>
      </c>
      <c r="I8" s="22">
        <f>$E$7-H8</f>
        <v>34288076.75</v>
      </c>
    </row>
    <row r="9" spans="2:9" x14ac:dyDescent="0.25">
      <c r="C9" s="10">
        <v>2</v>
      </c>
      <c r="D9" s="11">
        <v>2021</v>
      </c>
      <c r="E9" s="15"/>
      <c r="F9" s="15">
        <v>2000000</v>
      </c>
      <c r="G9" s="21">
        <v>900000</v>
      </c>
      <c r="H9" s="22">
        <f t="shared" ref="H9:H22" si="0">F9-G9</f>
        <v>1100000</v>
      </c>
      <c r="I9" s="22">
        <f>I8-H9</f>
        <v>33188076.75</v>
      </c>
    </row>
    <row r="10" spans="2:9" x14ac:dyDescent="0.25">
      <c r="C10" s="10">
        <v>3</v>
      </c>
      <c r="D10" s="11">
        <v>2022</v>
      </c>
      <c r="E10" s="15"/>
      <c r="F10" s="15">
        <v>2000000</v>
      </c>
      <c r="G10" s="21">
        <v>900000</v>
      </c>
      <c r="H10" s="22">
        <f t="shared" si="0"/>
        <v>1100000</v>
      </c>
      <c r="I10" s="22">
        <f t="shared" ref="I10:I22" si="1">I9-H10</f>
        <v>32088076.75</v>
      </c>
    </row>
    <row r="11" spans="2:9" x14ac:dyDescent="0.25">
      <c r="C11" s="10">
        <v>4</v>
      </c>
      <c r="D11" s="11">
        <v>2023</v>
      </c>
      <c r="E11" s="15"/>
      <c r="F11" s="15">
        <v>2000000</v>
      </c>
      <c r="G11" s="21">
        <v>900000</v>
      </c>
      <c r="H11" s="22">
        <f t="shared" si="0"/>
        <v>1100000</v>
      </c>
      <c r="I11" s="22">
        <f t="shared" si="1"/>
        <v>30988076.75</v>
      </c>
    </row>
    <row r="12" spans="2:9" x14ac:dyDescent="0.25">
      <c r="C12" s="10">
        <v>5</v>
      </c>
      <c r="D12" s="11">
        <v>2024</v>
      </c>
      <c r="E12" s="15"/>
      <c r="F12" s="15">
        <v>2000000</v>
      </c>
      <c r="G12" s="21">
        <v>900000</v>
      </c>
      <c r="H12" s="22">
        <f t="shared" si="0"/>
        <v>1100000</v>
      </c>
      <c r="I12" s="22">
        <f t="shared" si="1"/>
        <v>29888076.75</v>
      </c>
    </row>
    <row r="13" spans="2:9" x14ac:dyDescent="0.25">
      <c r="C13" s="10">
        <v>6</v>
      </c>
      <c r="D13" s="11">
        <v>2025</v>
      </c>
      <c r="E13" s="15"/>
      <c r="F13" s="15">
        <v>2000000</v>
      </c>
      <c r="G13" s="21">
        <v>900000</v>
      </c>
      <c r="H13" s="22">
        <f t="shared" si="0"/>
        <v>1100000</v>
      </c>
      <c r="I13" s="22">
        <f t="shared" si="1"/>
        <v>28788076.75</v>
      </c>
    </row>
    <row r="14" spans="2:9" x14ac:dyDescent="0.25">
      <c r="C14" s="10">
        <v>7</v>
      </c>
      <c r="D14" s="11">
        <v>2026</v>
      </c>
      <c r="E14" s="15"/>
      <c r="F14" s="15">
        <v>2000000</v>
      </c>
      <c r="G14" s="21">
        <v>900000</v>
      </c>
      <c r="H14" s="22">
        <f t="shared" si="0"/>
        <v>1100000</v>
      </c>
      <c r="I14" s="22">
        <f t="shared" si="1"/>
        <v>27688076.75</v>
      </c>
    </row>
    <row r="15" spans="2:9" x14ac:dyDescent="0.25">
      <c r="C15" s="10">
        <v>8</v>
      </c>
      <c r="D15" s="11">
        <v>2027</v>
      </c>
      <c r="E15" s="15"/>
      <c r="F15" s="15">
        <v>2000000</v>
      </c>
      <c r="G15" s="21">
        <v>900000</v>
      </c>
      <c r="H15" s="22">
        <f t="shared" si="0"/>
        <v>1100000</v>
      </c>
      <c r="I15" s="22">
        <f t="shared" si="1"/>
        <v>26588076.75</v>
      </c>
    </row>
    <row r="16" spans="2:9" x14ac:dyDescent="0.25">
      <c r="C16" s="10">
        <v>9</v>
      </c>
      <c r="D16" s="11">
        <v>2028</v>
      </c>
      <c r="E16" s="15"/>
      <c r="F16" s="15">
        <v>2000000</v>
      </c>
      <c r="G16" s="21">
        <v>900000</v>
      </c>
      <c r="H16" s="22">
        <f t="shared" si="0"/>
        <v>1100000</v>
      </c>
      <c r="I16" s="22">
        <f t="shared" si="1"/>
        <v>25488076.75</v>
      </c>
    </row>
    <row r="17" spans="2:18" x14ac:dyDescent="0.25">
      <c r="C17" s="10">
        <v>10</v>
      </c>
      <c r="D17" s="11">
        <v>2029</v>
      </c>
      <c r="E17" s="15"/>
      <c r="F17" s="15">
        <v>2000000</v>
      </c>
      <c r="G17" s="21">
        <v>900000</v>
      </c>
      <c r="H17" s="22">
        <f t="shared" si="0"/>
        <v>1100000</v>
      </c>
      <c r="I17" s="22">
        <f t="shared" si="1"/>
        <v>24388076.75</v>
      </c>
    </row>
    <row r="18" spans="2:18" x14ac:dyDescent="0.25">
      <c r="C18" s="10">
        <v>11</v>
      </c>
      <c r="D18" s="11">
        <v>2030</v>
      </c>
      <c r="E18" s="15"/>
      <c r="F18" s="15">
        <v>2000000</v>
      </c>
      <c r="G18" s="21">
        <v>900000</v>
      </c>
      <c r="H18" s="22">
        <f t="shared" si="0"/>
        <v>1100000</v>
      </c>
      <c r="I18" s="22">
        <f t="shared" si="1"/>
        <v>23288076.75</v>
      </c>
    </row>
    <row r="19" spans="2:18" x14ac:dyDescent="0.25">
      <c r="C19" s="10">
        <v>12</v>
      </c>
      <c r="D19" s="11">
        <v>2031</v>
      </c>
      <c r="E19" s="15"/>
      <c r="F19" s="15">
        <v>2000000</v>
      </c>
      <c r="G19" s="21">
        <v>900000</v>
      </c>
      <c r="H19" s="22">
        <f t="shared" si="0"/>
        <v>1100000</v>
      </c>
      <c r="I19" s="22">
        <f t="shared" si="1"/>
        <v>22188076.75</v>
      </c>
    </row>
    <row r="20" spans="2:18" x14ac:dyDescent="0.25">
      <c r="C20" s="10">
        <v>13</v>
      </c>
      <c r="D20" s="11">
        <v>2032</v>
      </c>
      <c r="E20" s="15"/>
      <c r="F20" s="15">
        <v>2000000</v>
      </c>
      <c r="G20" s="21">
        <v>900000</v>
      </c>
      <c r="H20" s="22">
        <f t="shared" si="0"/>
        <v>1100000</v>
      </c>
      <c r="I20" s="22">
        <f t="shared" si="1"/>
        <v>21088076.75</v>
      </c>
    </row>
    <row r="21" spans="2:18" x14ac:dyDescent="0.25">
      <c r="C21" s="10">
        <v>14</v>
      </c>
      <c r="D21" s="11">
        <v>2033</v>
      </c>
      <c r="E21" s="15"/>
      <c r="F21" s="15">
        <v>2000000</v>
      </c>
      <c r="G21" s="21">
        <v>900000</v>
      </c>
      <c r="H21" s="22">
        <f t="shared" si="0"/>
        <v>1100000</v>
      </c>
      <c r="I21" s="22">
        <f t="shared" si="1"/>
        <v>19988076.75</v>
      </c>
    </row>
    <row r="22" spans="2:18" x14ac:dyDescent="0.25">
      <c r="C22" s="10">
        <v>15</v>
      </c>
      <c r="D22" s="11">
        <v>2034</v>
      </c>
      <c r="E22" s="15"/>
      <c r="F22" s="15">
        <v>2000000</v>
      </c>
      <c r="G22" s="21">
        <v>900000</v>
      </c>
      <c r="H22" s="22">
        <f t="shared" si="0"/>
        <v>1100000</v>
      </c>
      <c r="I22" s="46">
        <f t="shared" si="1"/>
        <v>18888076.75</v>
      </c>
    </row>
    <row r="23" spans="2:18" x14ac:dyDescent="0.25">
      <c r="C23" s="19" t="s">
        <v>24</v>
      </c>
      <c r="D23" s="20"/>
      <c r="E23" s="23">
        <f>SUM(E7:E22)</f>
        <v>35388076.75</v>
      </c>
      <c r="F23" s="23">
        <f t="shared" ref="F23:G23" si="2">SUM(F7:F22)</f>
        <v>30000000</v>
      </c>
      <c r="G23" s="23">
        <f t="shared" si="2"/>
        <v>13500000</v>
      </c>
      <c r="H23" s="23">
        <f>SUM(H7:H22)</f>
        <v>16500000</v>
      </c>
      <c r="I23" s="23">
        <f>SUM(I7:I22)</f>
        <v>398821151.25</v>
      </c>
    </row>
    <row r="24" spans="2:18" ht="21" x14ac:dyDescent="0.35">
      <c r="B24" s="1"/>
    </row>
    <row r="25" spans="2:18" ht="21.75" thickBot="1" x14ac:dyDescent="0.4">
      <c r="B25" s="1" t="s">
        <v>20</v>
      </c>
      <c r="H25" s="13"/>
      <c r="M25" s="13"/>
      <c r="N25" s="13"/>
      <c r="O25" s="13"/>
      <c r="P25" s="13"/>
      <c r="Q25" s="13">
        <v>0.04</v>
      </c>
      <c r="R25" t="s">
        <v>14</v>
      </c>
    </row>
    <row r="26" spans="2:18" ht="60" x14ac:dyDescent="0.25">
      <c r="C26" s="2" t="s">
        <v>15</v>
      </c>
      <c r="D26" s="3" t="s">
        <v>10</v>
      </c>
      <c r="E26" s="3" t="s">
        <v>29</v>
      </c>
      <c r="F26" s="4" t="s">
        <v>12</v>
      </c>
      <c r="G26" s="24"/>
      <c r="H26" s="3" t="s">
        <v>30</v>
      </c>
      <c r="I26" s="4" t="s">
        <v>12</v>
      </c>
      <c r="J26" s="24"/>
      <c r="K26" s="3" t="s">
        <v>11</v>
      </c>
      <c r="L26" s="27" t="s">
        <v>12</v>
      </c>
      <c r="M26" s="28"/>
      <c r="N26" s="3" t="s">
        <v>31</v>
      </c>
      <c r="O26" s="27" t="s">
        <v>12</v>
      </c>
      <c r="P26" s="33"/>
      <c r="Q26" s="36" t="s">
        <v>13</v>
      </c>
    </row>
    <row r="27" spans="2:18" ht="19.899999999999999" customHeight="1" thickBot="1" x14ac:dyDescent="0.3">
      <c r="C27" s="5"/>
      <c r="D27" s="6"/>
      <c r="E27" s="14"/>
      <c r="F27" s="8"/>
      <c r="G27" s="25"/>
      <c r="H27" s="7"/>
      <c r="I27" s="8"/>
      <c r="J27" s="25"/>
      <c r="K27" s="7"/>
      <c r="L27" s="29"/>
      <c r="M27" s="30"/>
      <c r="N27" s="7"/>
      <c r="O27" s="29"/>
      <c r="P27" s="34"/>
      <c r="Q27" s="8"/>
    </row>
    <row r="28" spans="2:18" x14ac:dyDescent="0.25">
      <c r="C28" s="10"/>
      <c r="D28" s="11">
        <v>2019</v>
      </c>
      <c r="E28" s="31"/>
      <c r="F28" s="9">
        <v>1</v>
      </c>
      <c r="G28" s="32">
        <f>E28*F28</f>
        <v>0</v>
      </c>
      <c r="H28" s="31"/>
      <c r="I28" s="9">
        <v>1</v>
      </c>
      <c r="J28" s="32">
        <f>H28*I28</f>
        <v>0</v>
      </c>
      <c r="K28" s="31"/>
      <c r="L28" s="9">
        <v>1</v>
      </c>
      <c r="M28" s="32">
        <f>K28*L28</f>
        <v>0</v>
      </c>
      <c r="N28" s="31"/>
      <c r="O28" s="9">
        <v>1</v>
      </c>
      <c r="P28" s="32">
        <f>N28*O28</f>
        <v>0</v>
      </c>
      <c r="Q28" s="37">
        <f>G28+J28+M28-P28</f>
        <v>0</v>
      </c>
    </row>
    <row r="29" spans="2:18" x14ac:dyDescent="0.25">
      <c r="C29" s="10">
        <v>1</v>
      </c>
      <c r="D29" s="11">
        <v>2020</v>
      </c>
      <c r="E29" s="15">
        <v>3000000</v>
      </c>
      <c r="F29" s="12">
        <f>F28/(1+$Q$25)</f>
        <v>0.96153846153846145</v>
      </c>
      <c r="G29" s="32">
        <f>E29*F29</f>
        <v>2884615.3846153845</v>
      </c>
      <c r="H29" s="15"/>
      <c r="I29" s="12">
        <f>I28/(1+$Q$25)</f>
        <v>0.96153846153846145</v>
      </c>
      <c r="J29" s="32">
        <f t="shared" ref="J29:J43" si="3">H29*I29</f>
        <v>0</v>
      </c>
      <c r="K29" s="15"/>
      <c r="L29" s="12">
        <f t="shared" ref="L29:L43" si="4">L28/(1+$Q$25)</f>
        <v>0.96153846153846145</v>
      </c>
      <c r="M29" s="32">
        <f t="shared" ref="M29:M43" si="5">K29*L29</f>
        <v>0</v>
      </c>
      <c r="N29" s="15">
        <v>1900000</v>
      </c>
      <c r="O29" s="12">
        <f t="shared" ref="O29:O43" si="6">O28/(1+$Q$25)</f>
        <v>0.96153846153846145</v>
      </c>
      <c r="P29" s="32">
        <f t="shared" ref="P29:P43" si="7">N29*O29</f>
        <v>1826923.0769230768</v>
      </c>
      <c r="Q29" s="37">
        <f>G29+J29+M29-P29</f>
        <v>1057692.3076923077</v>
      </c>
    </row>
    <row r="30" spans="2:18" x14ac:dyDescent="0.25">
      <c r="C30" s="10">
        <v>2</v>
      </c>
      <c r="D30" s="11">
        <v>2021</v>
      </c>
      <c r="E30" s="15">
        <v>3000000</v>
      </c>
      <c r="F30" s="12">
        <f>F29/(1+$Q$25)</f>
        <v>0.92455621301775137</v>
      </c>
      <c r="G30" s="32">
        <f t="shared" ref="G30:G43" si="8">E30*F30</f>
        <v>2773668.6390532539</v>
      </c>
      <c r="H30" s="15"/>
      <c r="I30" s="12">
        <f t="shared" ref="I30:I43" si="9">I29/(1+$Q$25)</f>
        <v>0.92455621301775137</v>
      </c>
      <c r="J30" s="32">
        <f t="shared" si="3"/>
        <v>0</v>
      </c>
      <c r="K30" s="15"/>
      <c r="L30" s="12">
        <f t="shared" si="4"/>
        <v>0.92455621301775137</v>
      </c>
      <c r="M30" s="32">
        <f t="shared" si="5"/>
        <v>0</v>
      </c>
      <c r="N30" s="15">
        <v>1900000</v>
      </c>
      <c r="O30" s="12">
        <f t="shared" si="6"/>
        <v>0.92455621301775137</v>
      </c>
      <c r="P30" s="32">
        <f t="shared" si="7"/>
        <v>1756656.8047337276</v>
      </c>
      <c r="Q30" s="37">
        <f t="shared" ref="Q30:Q43" si="10">G30+J30+M30-P30</f>
        <v>1017011.8343195263</v>
      </c>
    </row>
    <row r="31" spans="2:18" x14ac:dyDescent="0.25">
      <c r="C31" s="10">
        <v>3</v>
      </c>
      <c r="D31" s="11">
        <v>2022</v>
      </c>
      <c r="E31" s="15">
        <v>3000000</v>
      </c>
      <c r="F31" s="12">
        <f>F30/(1+$Q$25)</f>
        <v>0.88899635867091475</v>
      </c>
      <c r="G31" s="32">
        <f t="shared" si="8"/>
        <v>2666989.0760127441</v>
      </c>
      <c r="H31" s="15"/>
      <c r="I31" s="12">
        <f t="shared" si="9"/>
        <v>0.88899635867091475</v>
      </c>
      <c r="J31" s="32">
        <f t="shared" si="3"/>
        <v>0</v>
      </c>
      <c r="K31" s="15"/>
      <c r="L31" s="12">
        <f t="shared" si="4"/>
        <v>0.88899635867091475</v>
      </c>
      <c r="M31" s="32">
        <f t="shared" si="5"/>
        <v>0</v>
      </c>
      <c r="N31" s="15">
        <v>1900000</v>
      </c>
      <c r="O31" s="12">
        <f t="shared" si="6"/>
        <v>0.88899635867091475</v>
      </c>
      <c r="P31" s="32">
        <f>N31*O31</f>
        <v>1689093.081474738</v>
      </c>
      <c r="Q31" s="37">
        <f t="shared" si="10"/>
        <v>977895.99453800614</v>
      </c>
    </row>
    <row r="32" spans="2:18" x14ac:dyDescent="0.25">
      <c r="C32" s="10">
        <v>4</v>
      </c>
      <c r="D32" s="11">
        <v>2023</v>
      </c>
      <c r="E32" s="15">
        <v>3000000</v>
      </c>
      <c r="F32" s="12">
        <f t="shared" ref="F32:F43" si="11">F31/(1+$Q$25)</f>
        <v>0.85480419102972571</v>
      </c>
      <c r="G32" s="32">
        <f t="shared" si="8"/>
        <v>2564412.5730891773</v>
      </c>
      <c r="H32" s="15"/>
      <c r="I32" s="12">
        <f t="shared" si="9"/>
        <v>0.85480419102972571</v>
      </c>
      <c r="J32" s="32">
        <f t="shared" si="3"/>
        <v>0</v>
      </c>
      <c r="K32" s="15"/>
      <c r="L32" s="12">
        <f t="shared" si="4"/>
        <v>0.85480419102972571</v>
      </c>
      <c r="M32" s="32">
        <f t="shared" si="5"/>
        <v>0</v>
      </c>
      <c r="N32" s="15">
        <v>1900000</v>
      </c>
      <c r="O32" s="12">
        <f t="shared" si="6"/>
        <v>0.85480419102972571</v>
      </c>
      <c r="P32" s="32">
        <f t="shared" si="7"/>
        <v>1624127.9629564788</v>
      </c>
      <c r="Q32" s="37">
        <f t="shared" si="10"/>
        <v>940284.61013269844</v>
      </c>
    </row>
    <row r="33" spans="3:17" x14ac:dyDescent="0.25">
      <c r="C33" s="10">
        <v>5</v>
      </c>
      <c r="D33" s="11">
        <v>2024</v>
      </c>
      <c r="E33" s="15">
        <v>3000000</v>
      </c>
      <c r="F33" s="12">
        <f t="shared" si="11"/>
        <v>0.82192710675935166</v>
      </c>
      <c r="G33" s="32">
        <f t="shared" si="8"/>
        <v>2465781.320278055</v>
      </c>
      <c r="H33" s="15"/>
      <c r="I33" s="12">
        <f t="shared" si="9"/>
        <v>0.82192710675935166</v>
      </c>
      <c r="J33" s="32">
        <f t="shared" si="3"/>
        <v>0</v>
      </c>
      <c r="K33" s="15"/>
      <c r="L33" s="12">
        <f t="shared" si="4"/>
        <v>0.82192710675935166</v>
      </c>
      <c r="M33" s="32">
        <f t="shared" si="5"/>
        <v>0</v>
      </c>
      <c r="N33" s="15">
        <v>1900000</v>
      </c>
      <c r="O33" s="12">
        <f t="shared" si="6"/>
        <v>0.82192710675935166</v>
      </c>
      <c r="P33" s="32">
        <f t="shared" si="7"/>
        <v>1561661.5028427681</v>
      </c>
      <c r="Q33" s="37">
        <f t="shared" si="10"/>
        <v>904119.81743528694</v>
      </c>
    </row>
    <row r="34" spans="3:17" x14ac:dyDescent="0.25">
      <c r="C34" s="10">
        <v>6</v>
      </c>
      <c r="D34" s="11">
        <v>2025</v>
      </c>
      <c r="E34" s="15">
        <v>3000000</v>
      </c>
      <c r="F34" s="12">
        <f t="shared" si="11"/>
        <v>0.79031452573014582</v>
      </c>
      <c r="G34" s="32">
        <f t="shared" si="8"/>
        <v>2370943.5771904374</v>
      </c>
      <c r="H34" s="15"/>
      <c r="I34" s="12">
        <f t="shared" si="9"/>
        <v>0.79031452573014582</v>
      </c>
      <c r="J34" s="32">
        <f t="shared" si="3"/>
        <v>0</v>
      </c>
      <c r="K34" s="15"/>
      <c r="L34" s="12">
        <f t="shared" si="4"/>
        <v>0.79031452573014582</v>
      </c>
      <c r="M34" s="32">
        <f t="shared" si="5"/>
        <v>0</v>
      </c>
      <c r="N34" s="15">
        <v>1900000</v>
      </c>
      <c r="O34" s="12">
        <f t="shared" si="6"/>
        <v>0.79031452573014582</v>
      </c>
      <c r="P34" s="32">
        <f t="shared" si="7"/>
        <v>1501597.5988872771</v>
      </c>
      <c r="Q34" s="37">
        <f t="shared" si="10"/>
        <v>869345.97830316029</v>
      </c>
    </row>
    <row r="35" spans="3:17" x14ac:dyDescent="0.25">
      <c r="C35" s="10">
        <v>7</v>
      </c>
      <c r="D35" s="11">
        <v>2026</v>
      </c>
      <c r="E35" s="15">
        <v>3000000</v>
      </c>
      <c r="F35" s="12">
        <f t="shared" si="11"/>
        <v>0.75991781320206331</v>
      </c>
      <c r="G35" s="32">
        <f t="shared" si="8"/>
        <v>2279753.4396061897</v>
      </c>
      <c r="H35" s="15"/>
      <c r="I35" s="12">
        <f t="shared" si="9"/>
        <v>0.75991781320206331</v>
      </c>
      <c r="J35" s="32">
        <f t="shared" si="3"/>
        <v>0</v>
      </c>
      <c r="K35" s="15"/>
      <c r="L35" s="12">
        <f t="shared" si="4"/>
        <v>0.75991781320206331</v>
      </c>
      <c r="M35" s="32">
        <f t="shared" si="5"/>
        <v>0</v>
      </c>
      <c r="N35" s="15">
        <v>1900000</v>
      </c>
      <c r="O35" s="12">
        <f t="shared" si="6"/>
        <v>0.75991781320206331</v>
      </c>
      <c r="P35" s="32">
        <f t="shared" si="7"/>
        <v>1443843.8450839203</v>
      </c>
      <c r="Q35" s="37">
        <f t="shared" si="10"/>
        <v>835909.59452226944</v>
      </c>
    </row>
    <row r="36" spans="3:17" x14ac:dyDescent="0.25">
      <c r="C36" s="10">
        <v>8</v>
      </c>
      <c r="D36" s="11">
        <v>2027</v>
      </c>
      <c r="E36" s="15">
        <v>3000000</v>
      </c>
      <c r="F36" s="12">
        <f t="shared" si="11"/>
        <v>0.73069020500198389</v>
      </c>
      <c r="G36" s="32">
        <f t="shared" si="8"/>
        <v>2192070.6150059518</v>
      </c>
      <c r="H36" s="15"/>
      <c r="I36" s="12">
        <f t="shared" si="9"/>
        <v>0.73069020500198389</v>
      </c>
      <c r="J36" s="32">
        <f t="shared" si="3"/>
        <v>0</v>
      </c>
      <c r="K36" s="15"/>
      <c r="L36" s="12">
        <f t="shared" si="4"/>
        <v>0.73069020500198389</v>
      </c>
      <c r="M36" s="32">
        <f t="shared" si="5"/>
        <v>0</v>
      </c>
      <c r="N36" s="15">
        <v>1900000</v>
      </c>
      <c r="O36" s="12">
        <f t="shared" si="6"/>
        <v>0.73069020500198389</v>
      </c>
      <c r="P36" s="32">
        <f t="shared" si="7"/>
        <v>1388311.3895037693</v>
      </c>
      <c r="Q36" s="37">
        <f t="shared" si="10"/>
        <v>803759.2255021825</v>
      </c>
    </row>
    <row r="37" spans="3:17" x14ac:dyDescent="0.25">
      <c r="C37" s="10">
        <v>9</v>
      </c>
      <c r="D37" s="11">
        <v>2028</v>
      </c>
      <c r="E37" s="15">
        <v>3000000</v>
      </c>
      <c r="F37" s="12">
        <f t="shared" si="11"/>
        <v>0.70258673557883067</v>
      </c>
      <c r="G37" s="32">
        <f t="shared" si="8"/>
        <v>2107760.206736492</v>
      </c>
      <c r="H37" s="15"/>
      <c r="I37" s="12">
        <f t="shared" si="9"/>
        <v>0.70258673557883067</v>
      </c>
      <c r="J37" s="32">
        <f t="shared" si="3"/>
        <v>0</v>
      </c>
      <c r="K37" s="15"/>
      <c r="L37" s="12">
        <f t="shared" si="4"/>
        <v>0.70258673557883067</v>
      </c>
      <c r="M37" s="32">
        <f t="shared" si="5"/>
        <v>0</v>
      </c>
      <c r="N37" s="15">
        <v>1900000</v>
      </c>
      <c r="O37" s="12">
        <f t="shared" si="6"/>
        <v>0.70258673557883067</v>
      </c>
      <c r="P37" s="32">
        <f t="shared" si="7"/>
        <v>1334914.7975997783</v>
      </c>
      <c r="Q37" s="37">
        <f t="shared" si="10"/>
        <v>772845.40913671372</v>
      </c>
    </row>
    <row r="38" spans="3:17" x14ac:dyDescent="0.25">
      <c r="C38" s="10">
        <v>10</v>
      </c>
      <c r="D38" s="11">
        <v>2029</v>
      </c>
      <c r="E38" s="15">
        <v>3000000</v>
      </c>
      <c r="F38" s="12">
        <f t="shared" si="11"/>
        <v>0.67556416882579873</v>
      </c>
      <c r="G38" s="32">
        <f t="shared" si="8"/>
        <v>2026692.5064773962</v>
      </c>
      <c r="H38" s="15"/>
      <c r="I38" s="12">
        <f t="shared" si="9"/>
        <v>0.67556416882579873</v>
      </c>
      <c r="J38" s="32">
        <f t="shared" si="3"/>
        <v>0</v>
      </c>
      <c r="K38" s="15"/>
      <c r="L38" s="12">
        <f t="shared" si="4"/>
        <v>0.67556416882579873</v>
      </c>
      <c r="M38" s="32">
        <f t="shared" si="5"/>
        <v>0</v>
      </c>
      <c r="N38" s="15">
        <v>1900000</v>
      </c>
      <c r="O38" s="12">
        <f t="shared" si="6"/>
        <v>0.67556416882579873</v>
      </c>
      <c r="P38" s="32">
        <f t="shared" si="7"/>
        <v>1283571.9207690177</v>
      </c>
      <c r="Q38" s="37">
        <f t="shared" si="10"/>
        <v>743120.58570837858</v>
      </c>
    </row>
    <row r="39" spans="3:17" x14ac:dyDescent="0.25">
      <c r="C39" s="10">
        <v>11</v>
      </c>
      <c r="D39" s="11">
        <v>2030</v>
      </c>
      <c r="E39" s="15">
        <v>3000000</v>
      </c>
      <c r="F39" s="12">
        <f t="shared" si="11"/>
        <v>0.64958093156326802</v>
      </c>
      <c r="G39" s="32">
        <f t="shared" si="8"/>
        <v>1948742.7946898041</v>
      </c>
      <c r="H39" s="15"/>
      <c r="I39" s="12">
        <f t="shared" si="9"/>
        <v>0.64958093156326802</v>
      </c>
      <c r="J39" s="32">
        <f t="shared" si="3"/>
        <v>0</v>
      </c>
      <c r="K39" s="15"/>
      <c r="L39" s="12">
        <f t="shared" si="4"/>
        <v>0.64958093156326802</v>
      </c>
      <c r="M39" s="32">
        <f t="shared" si="5"/>
        <v>0</v>
      </c>
      <c r="N39" s="15">
        <v>1900000</v>
      </c>
      <c r="O39" s="12">
        <f t="shared" si="6"/>
        <v>0.64958093156326802</v>
      </c>
      <c r="P39" s="32">
        <f t="shared" si="7"/>
        <v>1234203.7699702093</v>
      </c>
      <c r="Q39" s="37">
        <f t="shared" si="10"/>
        <v>714539.02471959474</v>
      </c>
    </row>
    <row r="40" spans="3:17" x14ac:dyDescent="0.25">
      <c r="C40" s="10">
        <v>12</v>
      </c>
      <c r="D40" s="11">
        <v>2031</v>
      </c>
      <c r="E40" s="15">
        <v>3000000</v>
      </c>
      <c r="F40" s="12">
        <f t="shared" si="11"/>
        <v>0.62459704958006534</v>
      </c>
      <c r="G40" s="32">
        <f t="shared" si="8"/>
        <v>1873791.1487401961</v>
      </c>
      <c r="H40" s="15"/>
      <c r="I40" s="12">
        <f t="shared" si="9"/>
        <v>0.62459704958006534</v>
      </c>
      <c r="J40" s="32">
        <f t="shared" si="3"/>
        <v>0</v>
      </c>
      <c r="K40" s="15"/>
      <c r="L40" s="12">
        <f t="shared" si="4"/>
        <v>0.62459704958006534</v>
      </c>
      <c r="M40" s="32">
        <f t="shared" si="5"/>
        <v>0</v>
      </c>
      <c r="N40" s="15">
        <v>1900000</v>
      </c>
      <c r="O40" s="12">
        <f t="shared" si="6"/>
        <v>0.62459704958006534</v>
      </c>
      <c r="P40" s="32">
        <f t="shared" si="7"/>
        <v>1186734.3942021241</v>
      </c>
      <c r="Q40" s="37">
        <f t="shared" si="10"/>
        <v>687056.75453807204</v>
      </c>
    </row>
    <row r="41" spans="3:17" x14ac:dyDescent="0.25">
      <c r="C41" s="10">
        <v>13</v>
      </c>
      <c r="D41" s="11">
        <v>2032</v>
      </c>
      <c r="E41" s="15">
        <v>3000000</v>
      </c>
      <c r="F41" s="12">
        <f t="shared" si="11"/>
        <v>0.60057408613467822</v>
      </c>
      <c r="G41" s="32">
        <f t="shared" si="8"/>
        <v>1801722.2584040347</v>
      </c>
      <c r="H41" s="15"/>
      <c r="I41" s="12">
        <f t="shared" si="9"/>
        <v>0.60057408613467822</v>
      </c>
      <c r="J41" s="32">
        <f t="shared" si="3"/>
        <v>0</v>
      </c>
      <c r="K41" s="15"/>
      <c r="L41" s="12">
        <f t="shared" si="4"/>
        <v>0.60057408613467822</v>
      </c>
      <c r="M41" s="32">
        <f t="shared" si="5"/>
        <v>0</v>
      </c>
      <c r="N41" s="15">
        <v>1900000</v>
      </c>
      <c r="O41" s="12">
        <f t="shared" si="6"/>
        <v>0.60057408613467822</v>
      </c>
      <c r="P41" s="32">
        <f t="shared" si="7"/>
        <v>1141090.7636558886</v>
      </c>
      <c r="Q41" s="37">
        <f t="shared" si="10"/>
        <v>660631.49474814604</v>
      </c>
    </row>
    <row r="42" spans="3:17" x14ac:dyDescent="0.25">
      <c r="C42" s="10">
        <v>14</v>
      </c>
      <c r="D42" s="11">
        <v>2033</v>
      </c>
      <c r="E42" s="15">
        <v>3000000</v>
      </c>
      <c r="F42" s="12">
        <f t="shared" si="11"/>
        <v>0.57747508282180593</v>
      </c>
      <c r="G42" s="32">
        <f t="shared" si="8"/>
        <v>1732425.2484654179</v>
      </c>
      <c r="H42" s="15"/>
      <c r="I42" s="12">
        <f t="shared" si="9"/>
        <v>0.57747508282180593</v>
      </c>
      <c r="J42" s="32">
        <f t="shared" si="3"/>
        <v>0</v>
      </c>
      <c r="K42" s="15"/>
      <c r="L42" s="12">
        <f t="shared" si="4"/>
        <v>0.57747508282180593</v>
      </c>
      <c r="M42" s="32">
        <f t="shared" si="5"/>
        <v>0</v>
      </c>
      <c r="N42" s="15">
        <v>1900000</v>
      </c>
      <c r="O42" s="12">
        <f t="shared" si="6"/>
        <v>0.57747508282180593</v>
      </c>
      <c r="P42" s="32">
        <f t="shared" si="7"/>
        <v>1097202.6573614313</v>
      </c>
      <c r="Q42" s="37">
        <f t="shared" si="10"/>
        <v>635222.5911039866</v>
      </c>
    </row>
    <row r="43" spans="3:17" x14ac:dyDescent="0.25">
      <c r="C43" s="10">
        <v>15</v>
      </c>
      <c r="D43" s="11">
        <v>2034</v>
      </c>
      <c r="E43" s="15">
        <v>3000000</v>
      </c>
      <c r="F43" s="12">
        <f t="shared" si="11"/>
        <v>0.55526450271327488</v>
      </c>
      <c r="G43" s="32">
        <f t="shared" si="8"/>
        <v>1665793.5081398247</v>
      </c>
      <c r="H43" s="15">
        <f>I22</f>
        <v>18888076.75</v>
      </c>
      <c r="I43" s="12">
        <f t="shared" si="9"/>
        <v>0.55526450271327488</v>
      </c>
      <c r="J43" s="32">
        <f t="shared" si="3"/>
        <v>10487878.54379892</v>
      </c>
      <c r="K43" s="15">
        <v>0</v>
      </c>
      <c r="L43" s="12">
        <f t="shared" si="4"/>
        <v>0.55526450271327488</v>
      </c>
      <c r="M43" s="32">
        <f t="shared" si="5"/>
        <v>0</v>
      </c>
      <c r="N43" s="15">
        <v>1900000</v>
      </c>
      <c r="O43" s="12">
        <f t="shared" si="6"/>
        <v>0.55526450271327488</v>
      </c>
      <c r="P43" s="32">
        <f t="shared" si="7"/>
        <v>1055002.5551552223</v>
      </c>
      <c r="Q43" s="37">
        <f t="shared" si="10"/>
        <v>11098669.496783521</v>
      </c>
    </row>
    <row r="44" spans="3:17" ht="15.75" thickBot="1" x14ac:dyDescent="0.3">
      <c r="C44" s="19" t="s">
        <v>24</v>
      </c>
      <c r="D44" s="20"/>
      <c r="E44" s="23">
        <f>SUM(E28:E43)</f>
        <v>45000000</v>
      </c>
      <c r="F44" s="23"/>
      <c r="G44" s="26">
        <f t="shared" ref="G44:J44" si="12">SUM(G28:G43)</f>
        <v>33355162.296504363</v>
      </c>
      <c r="H44" s="23">
        <f t="shared" si="12"/>
        <v>18888076.75</v>
      </c>
      <c r="I44" s="23"/>
      <c r="J44" s="26">
        <f t="shared" si="12"/>
        <v>10487878.54379892</v>
      </c>
      <c r="K44" s="23">
        <f>SUM(K28:K43)</f>
        <v>0</v>
      </c>
      <c r="L44" s="23"/>
      <c r="M44" s="26">
        <f t="shared" ref="M44" si="13">SUM(M28:M43)</f>
        <v>0</v>
      </c>
      <c r="N44" s="23">
        <f>SUM(N28:N43)</f>
        <v>28500000</v>
      </c>
      <c r="O44" s="23"/>
      <c r="P44" s="35">
        <f t="shared" ref="P44" si="14">SUM(P28:P43)</f>
        <v>21124936.121119428</v>
      </c>
      <c r="Q44" s="38">
        <f>SUM(Q28:Q43)</f>
        <v>22718104.719183847</v>
      </c>
    </row>
    <row r="46" spans="3:17" ht="15.75" thickBot="1" x14ac:dyDescent="0.3"/>
    <row r="47" spans="3:17" ht="81" customHeight="1" thickBot="1" x14ac:dyDescent="0.3">
      <c r="C47" s="40" t="s">
        <v>32</v>
      </c>
      <c r="D47" s="3" t="s">
        <v>18</v>
      </c>
      <c r="E47" s="3" t="s">
        <v>33</v>
      </c>
      <c r="F47" s="3" t="s">
        <v>34</v>
      </c>
    </row>
    <row r="48" spans="3:17" ht="19.5" thickBot="1" x14ac:dyDescent="0.35">
      <c r="C48" s="41">
        <f>ROUND(Q44*F48,0.02)</f>
        <v>21156580</v>
      </c>
      <c r="D48" s="39">
        <v>37250607.100000001</v>
      </c>
      <c r="E48" s="15">
        <v>40000000</v>
      </c>
      <c r="F48" s="9">
        <f>D48/E48</f>
        <v>0.93126517750000004</v>
      </c>
    </row>
    <row r="49" spans="2:13" x14ac:dyDescent="0.25">
      <c r="M49" s="47" t="s">
        <v>38</v>
      </c>
    </row>
    <row r="52" spans="2:13" ht="21" x14ac:dyDescent="0.35">
      <c r="B52" s="1" t="s">
        <v>19</v>
      </c>
    </row>
    <row r="53" spans="2:13" ht="15.75" thickBot="1" x14ac:dyDescent="0.3"/>
    <row r="54" spans="2:13" ht="60.75" thickBot="1" x14ac:dyDescent="0.3">
      <c r="C54" s="40" t="s">
        <v>35</v>
      </c>
      <c r="D54" s="3" t="s">
        <v>18</v>
      </c>
      <c r="E54" s="3" t="s">
        <v>32</v>
      </c>
      <c r="F54" s="3" t="s">
        <v>36</v>
      </c>
    </row>
    <row r="55" spans="2:13" ht="19.5" thickBot="1" x14ac:dyDescent="0.35">
      <c r="C55" s="41">
        <f>IF(E55&gt;0,(D55-E55)*F55,D55*F55)</f>
        <v>15289325.745000001</v>
      </c>
      <c r="D55" s="42">
        <f>D48</f>
        <v>37250607.100000001</v>
      </c>
      <c r="E55" s="43">
        <f>C48</f>
        <v>21156580</v>
      </c>
      <c r="F55" s="15">
        <v>0.95</v>
      </c>
    </row>
    <row r="56" spans="2:13" ht="15.75" thickBot="1" x14ac:dyDescent="0.3"/>
    <row r="57" spans="2:13" ht="19.5" thickBot="1" x14ac:dyDescent="0.35">
      <c r="C57" s="44">
        <f>C55-E7</f>
        <v>-20098751.004999999</v>
      </c>
      <c r="D57" t="s">
        <v>8</v>
      </c>
    </row>
    <row r="58" spans="2:13" x14ac:dyDescent="0.25">
      <c r="D58" t="s">
        <v>37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R58"/>
  <sheetViews>
    <sheetView zoomScale="70" zoomScaleNormal="70" workbookViewId="0">
      <selection activeCell="B3" sqref="B3"/>
    </sheetView>
  </sheetViews>
  <sheetFormatPr defaultRowHeight="15" x14ac:dyDescent="0.25"/>
  <cols>
    <col min="3" max="3" width="19.140625" customWidth="1"/>
    <col min="4" max="4" width="13.42578125" customWidth="1"/>
    <col min="5" max="5" width="15.28515625" customWidth="1"/>
    <col min="6" max="6" width="13.7109375" customWidth="1"/>
    <col min="7" max="7" width="17" customWidth="1"/>
    <col min="8" max="9" width="13.28515625" customWidth="1"/>
    <col min="10" max="10" width="14.28515625" customWidth="1"/>
    <col min="11" max="13" width="13.28515625" customWidth="1"/>
    <col min="14" max="14" width="16.28515625" customWidth="1"/>
    <col min="15" max="17" width="13.28515625" customWidth="1"/>
    <col min="18" max="18" width="13.140625" customWidth="1"/>
    <col min="19" max="19" width="11.7109375" customWidth="1"/>
    <col min="20" max="20" width="15.7109375" customWidth="1"/>
    <col min="21" max="21" width="14.28515625" customWidth="1"/>
    <col min="22" max="22" width="15.85546875" customWidth="1"/>
  </cols>
  <sheetData>
    <row r="2" spans="2:9" ht="21" x14ac:dyDescent="0.35">
      <c r="B2" s="1" t="s">
        <v>41</v>
      </c>
    </row>
    <row r="3" spans="2:9" ht="21" x14ac:dyDescent="0.35">
      <c r="B3" s="1"/>
    </row>
    <row r="4" spans="2:9" ht="21.75" thickBot="1" x14ac:dyDescent="0.4">
      <c r="B4" s="1" t="s">
        <v>17</v>
      </c>
    </row>
    <row r="5" spans="2:9" ht="61.5" x14ac:dyDescent="0.35">
      <c r="B5" s="1"/>
      <c r="C5" s="2" t="s">
        <v>15</v>
      </c>
      <c r="D5" s="3" t="s">
        <v>10</v>
      </c>
      <c r="E5" s="3" t="s">
        <v>16</v>
      </c>
      <c r="F5" s="3" t="s">
        <v>21</v>
      </c>
      <c r="G5" s="16" t="s">
        <v>25</v>
      </c>
      <c r="H5" s="4" t="s">
        <v>26</v>
      </c>
      <c r="I5" s="4" t="s">
        <v>28</v>
      </c>
    </row>
    <row r="6" spans="2:9" ht="21.75" thickBot="1" x14ac:dyDescent="0.4">
      <c r="B6" s="1"/>
      <c r="C6" s="5"/>
      <c r="D6" s="6"/>
      <c r="E6" s="14" t="s">
        <v>4</v>
      </c>
      <c r="F6" s="14" t="s">
        <v>5</v>
      </c>
      <c r="G6" s="17" t="s">
        <v>22</v>
      </c>
      <c r="H6" s="18" t="s">
        <v>23</v>
      </c>
      <c r="I6" s="18" t="s">
        <v>27</v>
      </c>
    </row>
    <row r="7" spans="2:9" x14ac:dyDescent="0.25">
      <c r="C7" s="10"/>
      <c r="D7" s="11">
        <v>2019</v>
      </c>
      <c r="E7" s="15">
        <v>35388076.75</v>
      </c>
      <c r="F7" s="15"/>
      <c r="G7" s="21"/>
      <c r="H7" s="22"/>
      <c r="I7" s="22"/>
    </row>
    <row r="8" spans="2:9" x14ac:dyDescent="0.25">
      <c r="C8" s="10">
        <v>1</v>
      </c>
      <c r="D8" s="11">
        <v>2020</v>
      </c>
      <c r="E8" s="15"/>
      <c r="F8" s="15">
        <v>4000000</v>
      </c>
      <c r="G8" s="21">
        <v>900000</v>
      </c>
      <c r="H8" s="22">
        <f>F8-G8</f>
        <v>3100000</v>
      </c>
      <c r="I8" s="22">
        <f>$E$7-H8</f>
        <v>32288076.75</v>
      </c>
    </row>
    <row r="9" spans="2:9" x14ac:dyDescent="0.25">
      <c r="C9" s="10">
        <v>2</v>
      </c>
      <c r="D9" s="11">
        <v>2021</v>
      </c>
      <c r="E9" s="15"/>
      <c r="F9" s="15">
        <v>4000000</v>
      </c>
      <c r="G9" s="21">
        <v>900000</v>
      </c>
      <c r="H9" s="22">
        <f t="shared" ref="H9:H22" si="0">F9-G9</f>
        <v>3100000</v>
      </c>
      <c r="I9" s="22">
        <f>I8-H9</f>
        <v>29188076.75</v>
      </c>
    </row>
    <row r="10" spans="2:9" x14ac:dyDescent="0.25">
      <c r="C10" s="10">
        <v>3</v>
      </c>
      <c r="D10" s="11">
        <v>2022</v>
      </c>
      <c r="E10" s="15"/>
      <c r="F10" s="15">
        <v>4000000</v>
      </c>
      <c r="G10" s="21">
        <v>900000</v>
      </c>
      <c r="H10" s="22">
        <f t="shared" si="0"/>
        <v>3100000</v>
      </c>
      <c r="I10" s="22">
        <f t="shared" ref="I10:I22" si="1">I9-H10</f>
        <v>26088076.75</v>
      </c>
    </row>
    <row r="11" spans="2:9" x14ac:dyDescent="0.25">
      <c r="C11" s="10">
        <v>4</v>
      </c>
      <c r="D11" s="11">
        <v>2023</v>
      </c>
      <c r="E11" s="15"/>
      <c r="F11" s="15">
        <v>4000000</v>
      </c>
      <c r="G11" s="21">
        <v>900000</v>
      </c>
      <c r="H11" s="22">
        <f t="shared" si="0"/>
        <v>3100000</v>
      </c>
      <c r="I11" s="22">
        <f t="shared" si="1"/>
        <v>22988076.75</v>
      </c>
    </row>
    <row r="12" spans="2:9" x14ac:dyDescent="0.25">
      <c r="C12" s="10">
        <v>5</v>
      </c>
      <c r="D12" s="11">
        <v>2024</v>
      </c>
      <c r="E12" s="15"/>
      <c r="F12" s="15">
        <v>4000000</v>
      </c>
      <c r="G12" s="21">
        <v>900000</v>
      </c>
      <c r="H12" s="22">
        <f t="shared" si="0"/>
        <v>3100000</v>
      </c>
      <c r="I12" s="22">
        <f t="shared" si="1"/>
        <v>19888076.75</v>
      </c>
    </row>
    <row r="13" spans="2:9" x14ac:dyDescent="0.25">
      <c r="C13" s="10">
        <v>6</v>
      </c>
      <c r="D13" s="11">
        <v>2025</v>
      </c>
      <c r="E13" s="15"/>
      <c r="F13" s="15">
        <v>4000000</v>
      </c>
      <c r="G13" s="21">
        <v>900000</v>
      </c>
      <c r="H13" s="22">
        <f t="shared" si="0"/>
        <v>3100000</v>
      </c>
      <c r="I13" s="22">
        <f t="shared" si="1"/>
        <v>16788076.75</v>
      </c>
    </row>
    <row r="14" spans="2:9" x14ac:dyDescent="0.25">
      <c r="C14" s="10">
        <v>7</v>
      </c>
      <c r="D14" s="11">
        <v>2026</v>
      </c>
      <c r="E14" s="15"/>
      <c r="F14" s="15">
        <v>4000000</v>
      </c>
      <c r="G14" s="21">
        <v>900000</v>
      </c>
      <c r="H14" s="22">
        <f t="shared" si="0"/>
        <v>3100000</v>
      </c>
      <c r="I14" s="22">
        <f t="shared" si="1"/>
        <v>13688076.75</v>
      </c>
    </row>
    <row r="15" spans="2:9" x14ac:dyDescent="0.25">
      <c r="C15" s="10">
        <v>8</v>
      </c>
      <c r="D15" s="11">
        <v>2027</v>
      </c>
      <c r="E15" s="15"/>
      <c r="F15" s="15">
        <v>4000000</v>
      </c>
      <c r="G15" s="21">
        <v>900000</v>
      </c>
      <c r="H15" s="22">
        <f t="shared" si="0"/>
        <v>3100000</v>
      </c>
      <c r="I15" s="22">
        <f t="shared" si="1"/>
        <v>10588076.75</v>
      </c>
    </row>
    <row r="16" spans="2:9" x14ac:dyDescent="0.25">
      <c r="C16" s="10">
        <v>9</v>
      </c>
      <c r="D16" s="11">
        <v>2028</v>
      </c>
      <c r="E16" s="15"/>
      <c r="F16" s="15">
        <v>4000000</v>
      </c>
      <c r="G16" s="21">
        <v>900000</v>
      </c>
      <c r="H16" s="22">
        <f t="shared" si="0"/>
        <v>3100000</v>
      </c>
      <c r="I16" s="22">
        <f t="shared" si="1"/>
        <v>7488076.75</v>
      </c>
    </row>
    <row r="17" spans="2:18" x14ac:dyDescent="0.25">
      <c r="C17" s="10">
        <v>10</v>
      </c>
      <c r="D17" s="11">
        <v>2029</v>
      </c>
      <c r="E17" s="15"/>
      <c r="F17" s="15">
        <v>4000000</v>
      </c>
      <c r="G17" s="21">
        <v>900000</v>
      </c>
      <c r="H17" s="22">
        <f t="shared" si="0"/>
        <v>3100000</v>
      </c>
      <c r="I17" s="22">
        <f t="shared" si="1"/>
        <v>4388076.75</v>
      </c>
    </row>
    <row r="18" spans="2:18" x14ac:dyDescent="0.25">
      <c r="C18" s="10">
        <v>11</v>
      </c>
      <c r="D18" s="11">
        <v>2030</v>
      </c>
      <c r="E18" s="15"/>
      <c r="F18" s="15">
        <v>4000000</v>
      </c>
      <c r="G18" s="21">
        <v>900000</v>
      </c>
      <c r="H18" s="22">
        <f t="shared" si="0"/>
        <v>3100000</v>
      </c>
      <c r="I18" s="22">
        <f t="shared" si="1"/>
        <v>1288076.75</v>
      </c>
    </row>
    <row r="19" spans="2:18" x14ac:dyDescent="0.25">
      <c r="C19" s="10">
        <v>12</v>
      </c>
      <c r="D19" s="11">
        <v>2031</v>
      </c>
      <c r="E19" s="15"/>
      <c r="F19" s="15">
        <v>4000000</v>
      </c>
      <c r="G19" s="21">
        <v>900000</v>
      </c>
      <c r="H19" s="22">
        <f t="shared" si="0"/>
        <v>3100000</v>
      </c>
      <c r="I19" s="22">
        <f t="shared" si="1"/>
        <v>-1811923.25</v>
      </c>
    </row>
    <row r="20" spans="2:18" x14ac:dyDescent="0.25">
      <c r="C20" s="10">
        <v>13</v>
      </c>
      <c r="D20" s="11">
        <v>2032</v>
      </c>
      <c r="E20" s="15"/>
      <c r="F20" s="15">
        <v>4000000</v>
      </c>
      <c r="G20" s="21">
        <v>900000</v>
      </c>
      <c r="H20" s="22">
        <f t="shared" si="0"/>
        <v>3100000</v>
      </c>
      <c r="I20" s="22">
        <f t="shared" si="1"/>
        <v>-4911923.25</v>
      </c>
    </row>
    <row r="21" spans="2:18" x14ac:dyDescent="0.25">
      <c r="C21" s="10">
        <v>14</v>
      </c>
      <c r="D21" s="11">
        <v>2033</v>
      </c>
      <c r="E21" s="15"/>
      <c r="F21" s="15">
        <v>4000000</v>
      </c>
      <c r="G21" s="21">
        <v>900000</v>
      </c>
      <c r="H21" s="22">
        <f t="shared" si="0"/>
        <v>3100000</v>
      </c>
      <c r="I21" s="22">
        <f t="shared" si="1"/>
        <v>-8011923.25</v>
      </c>
    </row>
    <row r="22" spans="2:18" x14ac:dyDescent="0.25">
      <c r="C22" s="10">
        <v>15</v>
      </c>
      <c r="D22" s="11">
        <v>2034</v>
      </c>
      <c r="E22" s="15"/>
      <c r="F22" s="15">
        <v>4000000</v>
      </c>
      <c r="G22" s="21">
        <v>900000</v>
      </c>
      <c r="H22" s="22">
        <f t="shared" si="0"/>
        <v>3100000</v>
      </c>
      <c r="I22" s="46">
        <f t="shared" si="1"/>
        <v>-11111923.25</v>
      </c>
    </row>
    <row r="23" spans="2:18" x14ac:dyDescent="0.25">
      <c r="C23" s="19" t="s">
        <v>24</v>
      </c>
      <c r="D23" s="20"/>
      <c r="E23" s="23">
        <f>SUM(E7:E22)</f>
        <v>35388076.75</v>
      </c>
      <c r="F23" s="23">
        <f t="shared" ref="F23:G23" si="2">SUM(F7:F22)</f>
        <v>60000000</v>
      </c>
      <c r="G23" s="23">
        <f t="shared" si="2"/>
        <v>13500000</v>
      </c>
      <c r="H23" s="23">
        <f>SUM(H7:H22)</f>
        <v>46500000</v>
      </c>
      <c r="I23" s="23">
        <f>SUM(I7:I22)</f>
        <v>158821151.25</v>
      </c>
    </row>
    <row r="24" spans="2:18" ht="21" x14ac:dyDescent="0.35">
      <c r="B24" s="1"/>
    </row>
    <row r="25" spans="2:18" ht="21.75" thickBot="1" x14ac:dyDescent="0.4">
      <c r="B25" s="1" t="s">
        <v>20</v>
      </c>
      <c r="H25" s="13"/>
      <c r="M25" s="13"/>
      <c r="N25" s="13"/>
      <c r="O25" s="13"/>
      <c r="P25" s="13"/>
      <c r="Q25" s="13">
        <v>0.04</v>
      </c>
      <c r="R25" t="s">
        <v>14</v>
      </c>
    </row>
    <row r="26" spans="2:18" ht="60" x14ac:dyDescent="0.25">
      <c r="C26" s="2" t="s">
        <v>15</v>
      </c>
      <c r="D26" s="3" t="s">
        <v>10</v>
      </c>
      <c r="E26" s="3" t="s">
        <v>29</v>
      </c>
      <c r="F26" s="4" t="s">
        <v>12</v>
      </c>
      <c r="G26" s="24"/>
      <c r="H26" s="3" t="s">
        <v>30</v>
      </c>
      <c r="I26" s="4" t="s">
        <v>12</v>
      </c>
      <c r="J26" s="24"/>
      <c r="K26" s="3" t="s">
        <v>11</v>
      </c>
      <c r="L26" s="27" t="s">
        <v>12</v>
      </c>
      <c r="M26" s="28"/>
      <c r="N26" s="3" t="s">
        <v>31</v>
      </c>
      <c r="O26" s="27" t="s">
        <v>12</v>
      </c>
      <c r="P26" s="33"/>
      <c r="Q26" s="36" t="s">
        <v>13</v>
      </c>
    </row>
    <row r="27" spans="2:18" ht="19.899999999999999" customHeight="1" thickBot="1" x14ac:dyDescent="0.3">
      <c r="C27" s="5"/>
      <c r="D27" s="6"/>
      <c r="E27" s="14"/>
      <c r="F27" s="8"/>
      <c r="G27" s="25"/>
      <c r="H27" s="7"/>
      <c r="I27" s="8"/>
      <c r="J27" s="25"/>
      <c r="K27" s="7"/>
      <c r="L27" s="29"/>
      <c r="M27" s="30"/>
      <c r="N27" s="7"/>
      <c r="O27" s="29"/>
      <c r="P27" s="34"/>
      <c r="Q27" s="8"/>
    </row>
    <row r="28" spans="2:18" x14ac:dyDescent="0.25">
      <c r="C28" s="10"/>
      <c r="D28" s="11">
        <v>2019</v>
      </c>
      <c r="E28" s="31"/>
      <c r="F28" s="9">
        <v>1</v>
      </c>
      <c r="G28" s="32">
        <f>E28*F28</f>
        <v>0</v>
      </c>
      <c r="H28" s="31"/>
      <c r="I28" s="9">
        <v>1</v>
      </c>
      <c r="J28" s="32">
        <f>H28*I28</f>
        <v>0</v>
      </c>
      <c r="K28" s="31"/>
      <c r="L28" s="9">
        <v>1</v>
      </c>
      <c r="M28" s="32">
        <f>K28*L28</f>
        <v>0</v>
      </c>
      <c r="N28" s="31"/>
      <c r="O28" s="9">
        <v>1</v>
      </c>
      <c r="P28" s="32">
        <f>N28*O28</f>
        <v>0</v>
      </c>
      <c r="Q28" s="37">
        <f>G28+J28+M28-P28</f>
        <v>0</v>
      </c>
    </row>
    <row r="29" spans="2:18" x14ac:dyDescent="0.25">
      <c r="C29" s="10">
        <v>1</v>
      </c>
      <c r="D29" s="11">
        <v>2020</v>
      </c>
      <c r="E29" s="15">
        <v>3000000</v>
      </c>
      <c r="F29" s="12">
        <f>F28/(1+$Q$25)</f>
        <v>0.96153846153846145</v>
      </c>
      <c r="G29" s="32">
        <f>E29*F29</f>
        <v>2884615.3846153845</v>
      </c>
      <c r="H29" s="15"/>
      <c r="I29" s="12">
        <f>I28/(1+$Q$25)</f>
        <v>0.96153846153846145</v>
      </c>
      <c r="J29" s="32">
        <f t="shared" ref="J29:J43" si="3">H29*I29</f>
        <v>0</v>
      </c>
      <c r="K29" s="15"/>
      <c r="L29" s="12">
        <f t="shared" ref="L29:L43" si="4">L28/(1+$Q$25)</f>
        <v>0.96153846153846145</v>
      </c>
      <c r="M29" s="32">
        <f t="shared" ref="M29:M43" si="5">K29*L29</f>
        <v>0</v>
      </c>
      <c r="N29" s="15">
        <v>1900000</v>
      </c>
      <c r="O29" s="12">
        <f t="shared" ref="O29:O43" si="6">O28/(1+$Q$25)</f>
        <v>0.96153846153846145</v>
      </c>
      <c r="P29" s="32">
        <f t="shared" ref="P29:P43" si="7">N29*O29</f>
        <v>1826923.0769230768</v>
      </c>
      <c r="Q29" s="37">
        <f>G29+J29+M29-P29</f>
        <v>1057692.3076923077</v>
      </c>
    </row>
    <row r="30" spans="2:18" x14ac:dyDescent="0.25">
      <c r="C30" s="10">
        <v>2</v>
      </c>
      <c r="D30" s="11">
        <v>2021</v>
      </c>
      <c r="E30" s="15">
        <v>3000000</v>
      </c>
      <c r="F30" s="12">
        <f>F29/(1+$Q$25)</f>
        <v>0.92455621301775137</v>
      </c>
      <c r="G30" s="32">
        <f t="shared" ref="G30:G43" si="8">E30*F30</f>
        <v>2773668.6390532539</v>
      </c>
      <c r="H30" s="15"/>
      <c r="I30" s="12">
        <f t="shared" ref="I30:I43" si="9">I29/(1+$Q$25)</f>
        <v>0.92455621301775137</v>
      </c>
      <c r="J30" s="32">
        <f t="shared" si="3"/>
        <v>0</v>
      </c>
      <c r="K30" s="15"/>
      <c r="L30" s="12">
        <f t="shared" si="4"/>
        <v>0.92455621301775137</v>
      </c>
      <c r="M30" s="32">
        <f t="shared" si="5"/>
        <v>0</v>
      </c>
      <c r="N30" s="15">
        <v>1900000</v>
      </c>
      <c r="O30" s="12">
        <f t="shared" si="6"/>
        <v>0.92455621301775137</v>
      </c>
      <c r="P30" s="32">
        <f t="shared" si="7"/>
        <v>1756656.8047337276</v>
      </c>
      <c r="Q30" s="37">
        <f t="shared" ref="Q30:Q43" si="10">G30+J30+M30-P30</f>
        <v>1017011.8343195263</v>
      </c>
    </row>
    <row r="31" spans="2:18" x14ac:dyDescent="0.25">
      <c r="C31" s="10">
        <v>3</v>
      </c>
      <c r="D31" s="11">
        <v>2022</v>
      </c>
      <c r="E31" s="15">
        <v>3000000</v>
      </c>
      <c r="F31" s="12">
        <f>F30/(1+$Q$25)</f>
        <v>0.88899635867091475</v>
      </c>
      <c r="G31" s="32">
        <f t="shared" si="8"/>
        <v>2666989.0760127441</v>
      </c>
      <c r="H31" s="15"/>
      <c r="I31" s="12">
        <f t="shared" si="9"/>
        <v>0.88899635867091475</v>
      </c>
      <c r="J31" s="32">
        <f t="shared" si="3"/>
        <v>0</v>
      </c>
      <c r="K31" s="15"/>
      <c r="L31" s="12">
        <f t="shared" si="4"/>
        <v>0.88899635867091475</v>
      </c>
      <c r="M31" s="32">
        <f t="shared" si="5"/>
        <v>0</v>
      </c>
      <c r="N31" s="15">
        <v>1900000</v>
      </c>
      <c r="O31" s="12">
        <f t="shared" si="6"/>
        <v>0.88899635867091475</v>
      </c>
      <c r="P31" s="32">
        <f>N31*O31</f>
        <v>1689093.081474738</v>
      </c>
      <c r="Q31" s="37">
        <f t="shared" si="10"/>
        <v>977895.99453800614</v>
      </c>
    </row>
    <row r="32" spans="2:18" x14ac:dyDescent="0.25">
      <c r="C32" s="10">
        <v>4</v>
      </c>
      <c r="D32" s="11">
        <v>2023</v>
      </c>
      <c r="E32" s="15">
        <v>3000000</v>
      </c>
      <c r="F32" s="12">
        <f t="shared" ref="F32:F43" si="11">F31/(1+$Q$25)</f>
        <v>0.85480419102972571</v>
      </c>
      <c r="G32" s="32">
        <f t="shared" si="8"/>
        <v>2564412.5730891773</v>
      </c>
      <c r="H32" s="15"/>
      <c r="I32" s="12">
        <f t="shared" si="9"/>
        <v>0.85480419102972571</v>
      </c>
      <c r="J32" s="32">
        <f t="shared" si="3"/>
        <v>0</v>
      </c>
      <c r="K32" s="15"/>
      <c r="L32" s="12">
        <f t="shared" si="4"/>
        <v>0.85480419102972571</v>
      </c>
      <c r="M32" s="32">
        <f t="shared" si="5"/>
        <v>0</v>
      </c>
      <c r="N32" s="15">
        <v>1900000</v>
      </c>
      <c r="O32" s="12">
        <f t="shared" si="6"/>
        <v>0.85480419102972571</v>
      </c>
      <c r="P32" s="32">
        <f t="shared" si="7"/>
        <v>1624127.9629564788</v>
      </c>
      <c r="Q32" s="37">
        <f t="shared" si="10"/>
        <v>940284.61013269844</v>
      </c>
    </row>
    <row r="33" spans="3:17" x14ac:dyDescent="0.25">
      <c r="C33" s="10">
        <v>5</v>
      </c>
      <c r="D33" s="11">
        <v>2024</v>
      </c>
      <c r="E33" s="15">
        <v>3000000</v>
      </c>
      <c r="F33" s="12">
        <f t="shared" si="11"/>
        <v>0.82192710675935166</v>
      </c>
      <c r="G33" s="32">
        <f t="shared" si="8"/>
        <v>2465781.320278055</v>
      </c>
      <c r="H33" s="15"/>
      <c r="I33" s="12">
        <f t="shared" si="9"/>
        <v>0.82192710675935166</v>
      </c>
      <c r="J33" s="32">
        <f t="shared" si="3"/>
        <v>0</v>
      </c>
      <c r="K33" s="15"/>
      <c r="L33" s="12">
        <f t="shared" si="4"/>
        <v>0.82192710675935166</v>
      </c>
      <c r="M33" s="32">
        <f t="shared" si="5"/>
        <v>0</v>
      </c>
      <c r="N33" s="15">
        <v>1900000</v>
      </c>
      <c r="O33" s="12">
        <f t="shared" si="6"/>
        <v>0.82192710675935166</v>
      </c>
      <c r="P33" s="32">
        <f t="shared" si="7"/>
        <v>1561661.5028427681</v>
      </c>
      <c r="Q33" s="37">
        <f t="shared" si="10"/>
        <v>904119.81743528694</v>
      </c>
    </row>
    <row r="34" spans="3:17" x14ac:dyDescent="0.25">
      <c r="C34" s="10">
        <v>6</v>
      </c>
      <c r="D34" s="11">
        <v>2025</v>
      </c>
      <c r="E34" s="15">
        <v>3000000</v>
      </c>
      <c r="F34" s="12">
        <f t="shared" si="11"/>
        <v>0.79031452573014582</v>
      </c>
      <c r="G34" s="32">
        <f t="shared" si="8"/>
        <v>2370943.5771904374</v>
      </c>
      <c r="H34" s="15"/>
      <c r="I34" s="12">
        <f t="shared" si="9"/>
        <v>0.79031452573014582</v>
      </c>
      <c r="J34" s="32">
        <f t="shared" si="3"/>
        <v>0</v>
      </c>
      <c r="K34" s="15"/>
      <c r="L34" s="12">
        <f t="shared" si="4"/>
        <v>0.79031452573014582</v>
      </c>
      <c r="M34" s="32">
        <f t="shared" si="5"/>
        <v>0</v>
      </c>
      <c r="N34" s="15">
        <v>1900000</v>
      </c>
      <c r="O34" s="12">
        <f t="shared" si="6"/>
        <v>0.79031452573014582</v>
      </c>
      <c r="P34" s="32">
        <f t="shared" si="7"/>
        <v>1501597.5988872771</v>
      </c>
      <c r="Q34" s="37">
        <f t="shared" si="10"/>
        <v>869345.97830316029</v>
      </c>
    </row>
    <row r="35" spans="3:17" x14ac:dyDescent="0.25">
      <c r="C35" s="10">
        <v>7</v>
      </c>
      <c r="D35" s="11">
        <v>2026</v>
      </c>
      <c r="E35" s="15">
        <v>3000000</v>
      </c>
      <c r="F35" s="12">
        <f t="shared" si="11"/>
        <v>0.75991781320206331</v>
      </c>
      <c r="G35" s="32">
        <f t="shared" si="8"/>
        <v>2279753.4396061897</v>
      </c>
      <c r="H35" s="15"/>
      <c r="I35" s="12">
        <f t="shared" si="9"/>
        <v>0.75991781320206331</v>
      </c>
      <c r="J35" s="32">
        <f t="shared" si="3"/>
        <v>0</v>
      </c>
      <c r="K35" s="15"/>
      <c r="L35" s="12">
        <f t="shared" si="4"/>
        <v>0.75991781320206331</v>
      </c>
      <c r="M35" s="32">
        <f t="shared" si="5"/>
        <v>0</v>
      </c>
      <c r="N35" s="15">
        <v>1900000</v>
      </c>
      <c r="O35" s="12">
        <f t="shared" si="6"/>
        <v>0.75991781320206331</v>
      </c>
      <c r="P35" s="32">
        <f t="shared" si="7"/>
        <v>1443843.8450839203</v>
      </c>
      <c r="Q35" s="37">
        <f t="shared" si="10"/>
        <v>835909.59452226944</v>
      </c>
    </row>
    <row r="36" spans="3:17" x14ac:dyDescent="0.25">
      <c r="C36" s="10">
        <v>8</v>
      </c>
      <c r="D36" s="11">
        <v>2027</v>
      </c>
      <c r="E36" s="15">
        <v>3000000</v>
      </c>
      <c r="F36" s="12">
        <f t="shared" si="11"/>
        <v>0.73069020500198389</v>
      </c>
      <c r="G36" s="32">
        <f t="shared" si="8"/>
        <v>2192070.6150059518</v>
      </c>
      <c r="H36" s="15"/>
      <c r="I36" s="12">
        <f t="shared" si="9"/>
        <v>0.73069020500198389</v>
      </c>
      <c r="J36" s="32">
        <f t="shared" si="3"/>
        <v>0</v>
      </c>
      <c r="K36" s="15"/>
      <c r="L36" s="12">
        <f t="shared" si="4"/>
        <v>0.73069020500198389</v>
      </c>
      <c r="M36" s="32">
        <f t="shared" si="5"/>
        <v>0</v>
      </c>
      <c r="N36" s="15">
        <v>1900000</v>
      </c>
      <c r="O36" s="12">
        <f t="shared" si="6"/>
        <v>0.73069020500198389</v>
      </c>
      <c r="P36" s="32">
        <f t="shared" si="7"/>
        <v>1388311.3895037693</v>
      </c>
      <c r="Q36" s="37">
        <f t="shared" si="10"/>
        <v>803759.2255021825</v>
      </c>
    </row>
    <row r="37" spans="3:17" x14ac:dyDescent="0.25">
      <c r="C37" s="10">
        <v>9</v>
      </c>
      <c r="D37" s="11">
        <v>2028</v>
      </c>
      <c r="E37" s="15">
        <v>3000000</v>
      </c>
      <c r="F37" s="12">
        <f t="shared" si="11"/>
        <v>0.70258673557883067</v>
      </c>
      <c r="G37" s="32">
        <f t="shared" si="8"/>
        <v>2107760.206736492</v>
      </c>
      <c r="H37" s="15"/>
      <c r="I37" s="12">
        <f t="shared" si="9"/>
        <v>0.70258673557883067</v>
      </c>
      <c r="J37" s="32">
        <f t="shared" si="3"/>
        <v>0</v>
      </c>
      <c r="K37" s="15"/>
      <c r="L37" s="12">
        <f t="shared" si="4"/>
        <v>0.70258673557883067</v>
      </c>
      <c r="M37" s="32">
        <f t="shared" si="5"/>
        <v>0</v>
      </c>
      <c r="N37" s="15">
        <v>1900000</v>
      </c>
      <c r="O37" s="12">
        <f t="shared" si="6"/>
        <v>0.70258673557883067</v>
      </c>
      <c r="P37" s="32">
        <f t="shared" si="7"/>
        <v>1334914.7975997783</v>
      </c>
      <c r="Q37" s="37">
        <f t="shared" si="10"/>
        <v>772845.40913671372</v>
      </c>
    </row>
    <row r="38" spans="3:17" x14ac:dyDescent="0.25">
      <c r="C38" s="10">
        <v>10</v>
      </c>
      <c r="D38" s="11">
        <v>2029</v>
      </c>
      <c r="E38" s="15">
        <v>3000000</v>
      </c>
      <c r="F38" s="12">
        <f t="shared" si="11"/>
        <v>0.67556416882579873</v>
      </c>
      <c r="G38" s="32">
        <f t="shared" si="8"/>
        <v>2026692.5064773962</v>
      </c>
      <c r="H38" s="15"/>
      <c r="I38" s="12">
        <f t="shared" si="9"/>
        <v>0.67556416882579873</v>
      </c>
      <c r="J38" s="32">
        <f t="shared" si="3"/>
        <v>0</v>
      </c>
      <c r="K38" s="15"/>
      <c r="L38" s="12">
        <f t="shared" si="4"/>
        <v>0.67556416882579873</v>
      </c>
      <c r="M38" s="32">
        <f t="shared" si="5"/>
        <v>0</v>
      </c>
      <c r="N38" s="15">
        <v>1900000</v>
      </c>
      <c r="O38" s="12">
        <f t="shared" si="6"/>
        <v>0.67556416882579873</v>
      </c>
      <c r="P38" s="32">
        <f t="shared" si="7"/>
        <v>1283571.9207690177</v>
      </c>
      <c r="Q38" s="37">
        <f t="shared" si="10"/>
        <v>743120.58570837858</v>
      </c>
    </row>
    <row r="39" spans="3:17" x14ac:dyDescent="0.25">
      <c r="C39" s="10">
        <v>11</v>
      </c>
      <c r="D39" s="11">
        <v>2030</v>
      </c>
      <c r="E39" s="15">
        <v>3000000</v>
      </c>
      <c r="F39" s="12">
        <f t="shared" si="11"/>
        <v>0.64958093156326802</v>
      </c>
      <c r="G39" s="32">
        <f t="shared" si="8"/>
        <v>1948742.7946898041</v>
      </c>
      <c r="H39" s="15"/>
      <c r="I39" s="12">
        <f t="shared" si="9"/>
        <v>0.64958093156326802</v>
      </c>
      <c r="J39" s="32">
        <f t="shared" si="3"/>
        <v>0</v>
      </c>
      <c r="K39" s="15"/>
      <c r="L39" s="12">
        <f t="shared" si="4"/>
        <v>0.64958093156326802</v>
      </c>
      <c r="M39" s="32">
        <f t="shared" si="5"/>
        <v>0</v>
      </c>
      <c r="N39" s="15">
        <v>1900000</v>
      </c>
      <c r="O39" s="12">
        <f t="shared" si="6"/>
        <v>0.64958093156326802</v>
      </c>
      <c r="P39" s="32">
        <f t="shared" si="7"/>
        <v>1234203.7699702093</v>
      </c>
      <c r="Q39" s="37">
        <f t="shared" si="10"/>
        <v>714539.02471959474</v>
      </c>
    </row>
    <row r="40" spans="3:17" x14ac:dyDescent="0.25">
      <c r="C40" s="10">
        <v>12</v>
      </c>
      <c r="D40" s="11">
        <v>2031</v>
      </c>
      <c r="E40" s="15">
        <v>3000000</v>
      </c>
      <c r="F40" s="12">
        <f t="shared" si="11"/>
        <v>0.62459704958006534</v>
      </c>
      <c r="G40" s="32">
        <f t="shared" si="8"/>
        <v>1873791.1487401961</v>
      </c>
      <c r="H40" s="15"/>
      <c r="I40" s="12">
        <f t="shared" si="9"/>
        <v>0.62459704958006534</v>
      </c>
      <c r="J40" s="32">
        <f t="shared" si="3"/>
        <v>0</v>
      </c>
      <c r="K40" s="15"/>
      <c r="L40" s="12">
        <f t="shared" si="4"/>
        <v>0.62459704958006534</v>
      </c>
      <c r="M40" s="32">
        <f t="shared" si="5"/>
        <v>0</v>
      </c>
      <c r="N40" s="15">
        <v>1900000</v>
      </c>
      <c r="O40" s="12">
        <f t="shared" si="6"/>
        <v>0.62459704958006534</v>
      </c>
      <c r="P40" s="32">
        <f t="shared" si="7"/>
        <v>1186734.3942021241</v>
      </c>
      <c r="Q40" s="37">
        <f t="shared" si="10"/>
        <v>687056.75453807204</v>
      </c>
    </row>
    <row r="41" spans="3:17" x14ac:dyDescent="0.25">
      <c r="C41" s="10">
        <v>13</v>
      </c>
      <c r="D41" s="11">
        <v>2032</v>
      </c>
      <c r="E41" s="15">
        <v>3000000</v>
      </c>
      <c r="F41" s="12">
        <f t="shared" si="11"/>
        <v>0.60057408613467822</v>
      </c>
      <c r="G41" s="32">
        <f t="shared" si="8"/>
        <v>1801722.2584040347</v>
      </c>
      <c r="H41" s="15"/>
      <c r="I41" s="12">
        <f t="shared" si="9"/>
        <v>0.60057408613467822</v>
      </c>
      <c r="J41" s="32">
        <f t="shared" si="3"/>
        <v>0</v>
      </c>
      <c r="K41" s="15"/>
      <c r="L41" s="12">
        <f t="shared" si="4"/>
        <v>0.60057408613467822</v>
      </c>
      <c r="M41" s="32">
        <f t="shared" si="5"/>
        <v>0</v>
      </c>
      <c r="N41" s="15">
        <v>1900000</v>
      </c>
      <c r="O41" s="12">
        <f t="shared" si="6"/>
        <v>0.60057408613467822</v>
      </c>
      <c r="P41" s="32">
        <f t="shared" si="7"/>
        <v>1141090.7636558886</v>
      </c>
      <c r="Q41" s="37">
        <f t="shared" si="10"/>
        <v>660631.49474814604</v>
      </c>
    </row>
    <row r="42" spans="3:17" x14ac:dyDescent="0.25">
      <c r="C42" s="10">
        <v>14</v>
      </c>
      <c r="D42" s="11">
        <v>2033</v>
      </c>
      <c r="E42" s="15">
        <v>3000000</v>
      </c>
      <c r="F42" s="12">
        <f t="shared" si="11"/>
        <v>0.57747508282180593</v>
      </c>
      <c r="G42" s="32">
        <f t="shared" si="8"/>
        <v>1732425.2484654179</v>
      </c>
      <c r="H42" s="15"/>
      <c r="I42" s="12">
        <f t="shared" si="9"/>
        <v>0.57747508282180593</v>
      </c>
      <c r="J42" s="32">
        <f t="shared" si="3"/>
        <v>0</v>
      </c>
      <c r="K42" s="15"/>
      <c r="L42" s="12">
        <f t="shared" si="4"/>
        <v>0.57747508282180593</v>
      </c>
      <c r="M42" s="32">
        <f t="shared" si="5"/>
        <v>0</v>
      </c>
      <c r="N42" s="15">
        <v>1900000</v>
      </c>
      <c r="O42" s="12">
        <f t="shared" si="6"/>
        <v>0.57747508282180593</v>
      </c>
      <c r="P42" s="32">
        <f t="shared" si="7"/>
        <v>1097202.6573614313</v>
      </c>
      <c r="Q42" s="37">
        <f t="shared" si="10"/>
        <v>635222.5911039866</v>
      </c>
    </row>
    <row r="43" spans="3:17" x14ac:dyDescent="0.25">
      <c r="C43" s="10">
        <v>15</v>
      </c>
      <c r="D43" s="11">
        <v>2034</v>
      </c>
      <c r="E43" s="15">
        <v>3000000</v>
      </c>
      <c r="F43" s="12">
        <f t="shared" si="11"/>
        <v>0.55526450271327488</v>
      </c>
      <c r="G43" s="32">
        <f t="shared" si="8"/>
        <v>1665793.5081398247</v>
      </c>
      <c r="H43" s="15">
        <f>I22</f>
        <v>-11111923.25</v>
      </c>
      <c r="I43" s="12">
        <f t="shared" si="9"/>
        <v>0.55526450271327488</v>
      </c>
      <c r="J43" s="32">
        <f t="shared" si="3"/>
        <v>-6170056.537599327</v>
      </c>
      <c r="K43" s="15">
        <v>0</v>
      </c>
      <c r="L43" s="12">
        <f t="shared" si="4"/>
        <v>0.55526450271327488</v>
      </c>
      <c r="M43" s="32">
        <f t="shared" si="5"/>
        <v>0</v>
      </c>
      <c r="N43" s="15">
        <v>1900000</v>
      </c>
      <c r="O43" s="12">
        <f t="shared" si="6"/>
        <v>0.55526450271327488</v>
      </c>
      <c r="P43" s="32">
        <f t="shared" si="7"/>
        <v>1055002.5551552223</v>
      </c>
      <c r="Q43" s="37">
        <f t="shared" si="10"/>
        <v>-5559265.5846147249</v>
      </c>
    </row>
    <row r="44" spans="3:17" ht="15.75" thickBot="1" x14ac:dyDescent="0.3">
      <c r="C44" s="19" t="s">
        <v>24</v>
      </c>
      <c r="D44" s="20"/>
      <c r="E44" s="23">
        <f>SUM(E28:E43)</f>
        <v>45000000</v>
      </c>
      <c r="F44" s="23"/>
      <c r="G44" s="26">
        <f t="shared" ref="G44:J44" si="12">SUM(G28:G43)</f>
        <v>33355162.296504363</v>
      </c>
      <c r="H44" s="23">
        <f t="shared" si="12"/>
        <v>-11111923.25</v>
      </c>
      <c r="I44" s="23"/>
      <c r="J44" s="26">
        <f t="shared" si="12"/>
        <v>-6170056.537599327</v>
      </c>
      <c r="K44" s="23">
        <f>SUM(K28:K43)</f>
        <v>0</v>
      </c>
      <c r="L44" s="23"/>
      <c r="M44" s="26">
        <f t="shared" ref="M44" si="13">SUM(M28:M43)</f>
        <v>0</v>
      </c>
      <c r="N44" s="23">
        <f>SUM(N28:N43)</f>
        <v>28500000</v>
      </c>
      <c r="O44" s="23"/>
      <c r="P44" s="35">
        <f t="shared" ref="P44" si="14">SUM(P28:P43)</f>
        <v>21124936.121119428</v>
      </c>
      <c r="Q44" s="38">
        <f>SUM(Q28:Q43)</f>
        <v>6060169.6377856033</v>
      </c>
    </row>
    <row r="46" spans="3:17" ht="15.75" thickBot="1" x14ac:dyDescent="0.3"/>
    <row r="47" spans="3:17" ht="81" customHeight="1" thickBot="1" x14ac:dyDescent="0.3">
      <c r="C47" s="40" t="s">
        <v>32</v>
      </c>
      <c r="D47" s="3" t="s">
        <v>18</v>
      </c>
      <c r="E47" s="3" t="s">
        <v>33</v>
      </c>
      <c r="F47" s="3" t="s">
        <v>34</v>
      </c>
    </row>
    <row r="48" spans="3:17" ht="19.5" thickBot="1" x14ac:dyDescent="0.35">
      <c r="C48" s="41">
        <f>ROUND(Q44*F48,0.02)</f>
        <v>5643625</v>
      </c>
      <c r="D48" s="39">
        <v>37250607.100000001</v>
      </c>
      <c r="E48" s="15">
        <v>40000000</v>
      </c>
      <c r="F48" s="9">
        <f>D48/E48</f>
        <v>0.93126517750000004</v>
      </c>
    </row>
    <row r="49" spans="2:13" x14ac:dyDescent="0.25">
      <c r="M49" s="47" t="s">
        <v>38</v>
      </c>
    </row>
    <row r="52" spans="2:13" ht="21" x14ac:dyDescent="0.35">
      <c r="B52" s="1" t="s">
        <v>19</v>
      </c>
    </row>
    <row r="53" spans="2:13" ht="15.75" thickBot="1" x14ac:dyDescent="0.3"/>
    <row r="54" spans="2:13" ht="60.75" thickBot="1" x14ac:dyDescent="0.3">
      <c r="C54" s="40" t="s">
        <v>35</v>
      </c>
      <c r="D54" s="3" t="s">
        <v>18</v>
      </c>
      <c r="E54" s="3" t="s">
        <v>32</v>
      </c>
      <c r="F54" s="3" t="s">
        <v>36</v>
      </c>
    </row>
    <row r="55" spans="2:13" ht="19.5" thickBot="1" x14ac:dyDescent="0.35">
      <c r="C55" s="41">
        <f>IF(E55&gt;0,(D55-E55)*F55,D55*F55)</f>
        <v>30026632.995000001</v>
      </c>
      <c r="D55" s="42">
        <f>D48</f>
        <v>37250607.100000001</v>
      </c>
      <c r="E55" s="43">
        <f>C48</f>
        <v>5643625</v>
      </c>
      <c r="F55" s="15">
        <v>0.95</v>
      </c>
    </row>
    <row r="56" spans="2:13" ht="15.75" thickBot="1" x14ac:dyDescent="0.3"/>
    <row r="57" spans="2:13" ht="19.5" thickBot="1" x14ac:dyDescent="0.35">
      <c r="C57" s="44">
        <f>C55-E7</f>
        <v>-5361443.754999999</v>
      </c>
      <c r="D57" t="s">
        <v>8</v>
      </c>
    </row>
    <row r="58" spans="2:13" x14ac:dyDescent="0.25">
      <c r="D58" t="s">
        <v>37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R58"/>
  <sheetViews>
    <sheetView zoomScale="70" zoomScaleNormal="70" workbookViewId="0">
      <selection activeCell="B3" sqref="B3"/>
    </sheetView>
  </sheetViews>
  <sheetFormatPr defaultRowHeight="15" x14ac:dyDescent="0.25"/>
  <cols>
    <col min="3" max="3" width="19.140625" customWidth="1"/>
    <col min="4" max="4" width="13.42578125" customWidth="1"/>
    <col min="5" max="5" width="15.28515625" customWidth="1"/>
    <col min="6" max="6" width="13.7109375" customWidth="1"/>
    <col min="7" max="7" width="17" customWidth="1"/>
    <col min="8" max="9" width="13.28515625" customWidth="1"/>
    <col min="10" max="10" width="14.28515625" customWidth="1"/>
    <col min="11" max="13" width="13.28515625" customWidth="1"/>
    <col min="14" max="14" width="16.28515625" customWidth="1"/>
    <col min="15" max="17" width="13.28515625" customWidth="1"/>
    <col min="18" max="18" width="13.140625" customWidth="1"/>
    <col min="19" max="19" width="11.7109375" customWidth="1"/>
    <col min="20" max="20" width="15.7109375" customWidth="1"/>
    <col min="21" max="21" width="14.28515625" customWidth="1"/>
    <col min="22" max="22" width="15.85546875" customWidth="1"/>
  </cols>
  <sheetData>
    <row r="2" spans="2:9" ht="21" x14ac:dyDescent="0.35">
      <c r="B2" s="1" t="s">
        <v>41</v>
      </c>
    </row>
    <row r="3" spans="2:9" ht="21" x14ac:dyDescent="0.35">
      <c r="B3" s="1"/>
    </row>
    <row r="4" spans="2:9" ht="21.75" thickBot="1" x14ac:dyDescent="0.4">
      <c r="B4" s="1" t="s">
        <v>17</v>
      </c>
    </row>
    <row r="5" spans="2:9" ht="61.5" x14ac:dyDescent="0.35">
      <c r="B5" s="1"/>
      <c r="C5" s="2" t="s">
        <v>15</v>
      </c>
      <c r="D5" s="3" t="s">
        <v>10</v>
      </c>
      <c r="E5" s="3" t="s">
        <v>16</v>
      </c>
      <c r="F5" s="3" t="s">
        <v>21</v>
      </c>
      <c r="G5" s="16" t="s">
        <v>25</v>
      </c>
      <c r="H5" s="4" t="s">
        <v>26</v>
      </c>
      <c r="I5" s="4" t="s">
        <v>28</v>
      </c>
    </row>
    <row r="6" spans="2:9" ht="21.75" thickBot="1" x14ac:dyDescent="0.4">
      <c r="B6" s="1"/>
      <c r="C6" s="5"/>
      <c r="D6" s="6"/>
      <c r="E6" s="14" t="s">
        <v>4</v>
      </c>
      <c r="F6" s="14" t="s">
        <v>5</v>
      </c>
      <c r="G6" s="17" t="s">
        <v>22</v>
      </c>
      <c r="H6" s="18" t="s">
        <v>23</v>
      </c>
      <c r="I6" s="18" t="s">
        <v>27</v>
      </c>
    </row>
    <row r="7" spans="2:9" x14ac:dyDescent="0.25">
      <c r="C7" s="10"/>
      <c r="D7" s="11">
        <v>2019</v>
      </c>
      <c r="E7" s="15">
        <v>35388076.75</v>
      </c>
      <c r="F7" s="15"/>
      <c r="G7" s="21"/>
      <c r="H7" s="22"/>
      <c r="I7" s="22"/>
    </row>
    <row r="8" spans="2:9" x14ac:dyDescent="0.25">
      <c r="C8" s="10">
        <v>1</v>
      </c>
      <c r="D8" s="11">
        <v>2020</v>
      </c>
      <c r="E8" s="48"/>
      <c r="F8" s="15">
        <v>4000000</v>
      </c>
      <c r="G8" s="21">
        <v>900000</v>
      </c>
      <c r="H8" s="22">
        <f>F8-G8</f>
        <v>3100000</v>
      </c>
      <c r="I8" s="22">
        <f>$E$7-H8</f>
        <v>32288076.75</v>
      </c>
    </row>
    <row r="9" spans="2:9" x14ac:dyDescent="0.25">
      <c r="C9" s="10">
        <v>2</v>
      </c>
      <c r="D9" s="11">
        <v>2021</v>
      </c>
      <c r="E9" s="15"/>
      <c r="F9" s="15">
        <v>4000000</v>
      </c>
      <c r="G9" s="21">
        <v>900000</v>
      </c>
      <c r="H9" s="22">
        <f t="shared" ref="H9:H22" si="0">F9-G9</f>
        <v>3100000</v>
      </c>
      <c r="I9" s="22">
        <f>I8-H9</f>
        <v>29188076.75</v>
      </c>
    </row>
    <row r="10" spans="2:9" x14ac:dyDescent="0.25">
      <c r="C10" s="10">
        <v>3</v>
      </c>
      <c r="D10" s="11">
        <v>2022</v>
      </c>
      <c r="E10" s="15"/>
      <c r="F10" s="15">
        <v>4000000</v>
      </c>
      <c r="G10" s="21">
        <v>900000</v>
      </c>
      <c r="H10" s="22">
        <f t="shared" si="0"/>
        <v>3100000</v>
      </c>
      <c r="I10" s="22">
        <f t="shared" ref="I10:I22" si="1">I9-H10</f>
        <v>26088076.75</v>
      </c>
    </row>
    <row r="11" spans="2:9" x14ac:dyDescent="0.25">
      <c r="C11" s="10">
        <v>4</v>
      </c>
      <c r="D11" s="11">
        <v>2023</v>
      </c>
      <c r="E11" s="15"/>
      <c r="F11" s="15">
        <v>4000000</v>
      </c>
      <c r="G11" s="21">
        <v>900000</v>
      </c>
      <c r="H11" s="22">
        <f t="shared" si="0"/>
        <v>3100000</v>
      </c>
      <c r="I11" s="22">
        <f t="shared" si="1"/>
        <v>22988076.75</v>
      </c>
    </row>
    <row r="12" spans="2:9" x14ac:dyDescent="0.25">
      <c r="C12" s="10">
        <v>5</v>
      </c>
      <c r="D12" s="11">
        <v>2024</v>
      </c>
      <c r="E12" s="15"/>
      <c r="F12" s="15">
        <v>4000000</v>
      </c>
      <c r="G12" s="21">
        <v>900000</v>
      </c>
      <c r="H12" s="22">
        <f t="shared" si="0"/>
        <v>3100000</v>
      </c>
      <c r="I12" s="22">
        <f t="shared" si="1"/>
        <v>19888076.75</v>
      </c>
    </row>
    <row r="13" spans="2:9" x14ac:dyDescent="0.25">
      <c r="C13" s="10">
        <v>6</v>
      </c>
      <c r="D13" s="11">
        <v>2025</v>
      </c>
      <c r="E13" s="15"/>
      <c r="F13" s="15">
        <v>4000000</v>
      </c>
      <c r="G13" s="21">
        <v>900000</v>
      </c>
      <c r="H13" s="22">
        <f t="shared" si="0"/>
        <v>3100000</v>
      </c>
      <c r="I13" s="22">
        <f t="shared" si="1"/>
        <v>16788076.75</v>
      </c>
    </row>
    <row r="14" spans="2:9" x14ac:dyDescent="0.25">
      <c r="C14" s="10">
        <v>7</v>
      </c>
      <c r="D14" s="11">
        <v>2026</v>
      </c>
      <c r="E14" s="15"/>
      <c r="F14" s="15">
        <v>4000000</v>
      </c>
      <c r="G14" s="21">
        <v>900000</v>
      </c>
      <c r="H14" s="22">
        <f t="shared" si="0"/>
        <v>3100000</v>
      </c>
      <c r="I14" s="22">
        <f t="shared" si="1"/>
        <v>13688076.75</v>
      </c>
    </row>
    <row r="15" spans="2:9" x14ac:dyDescent="0.25">
      <c r="C15" s="10">
        <v>8</v>
      </c>
      <c r="D15" s="11">
        <v>2027</v>
      </c>
      <c r="E15" s="15"/>
      <c r="F15" s="15">
        <v>4000000</v>
      </c>
      <c r="G15" s="21">
        <v>900000</v>
      </c>
      <c r="H15" s="22">
        <f t="shared" si="0"/>
        <v>3100000</v>
      </c>
      <c r="I15" s="22">
        <f t="shared" si="1"/>
        <v>10588076.75</v>
      </c>
    </row>
    <row r="16" spans="2:9" x14ac:dyDescent="0.25">
      <c r="C16" s="10">
        <v>9</v>
      </c>
      <c r="D16" s="11">
        <v>2028</v>
      </c>
      <c r="E16" s="15"/>
      <c r="F16" s="15">
        <v>4000000</v>
      </c>
      <c r="G16" s="21">
        <v>900000</v>
      </c>
      <c r="H16" s="22">
        <f t="shared" si="0"/>
        <v>3100000</v>
      </c>
      <c r="I16" s="22">
        <f t="shared" si="1"/>
        <v>7488076.75</v>
      </c>
    </row>
    <row r="17" spans="2:18" x14ac:dyDescent="0.25">
      <c r="C17" s="10">
        <v>10</v>
      </c>
      <c r="D17" s="11">
        <v>2029</v>
      </c>
      <c r="E17" s="15"/>
      <c r="F17" s="15">
        <v>4000000</v>
      </c>
      <c r="G17" s="21">
        <v>900000</v>
      </c>
      <c r="H17" s="22">
        <f t="shared" si="0"/>
        <v>3100000</v>
      </c>
      <c r="I17" s="22">
        <f t="shared" si="1"/>
        <v>4388076.75</v>
      </c>
    </row>
    <row r="18" spans="2:18" x14ac:dyDescent="0.25">
      <c r="C18" s="10">
        <v>11</v>
      </c>
      <c r="D18" s="11">
        <v>2030</v>
      </c>
      <c r="E18" s="15"/>
      <c r="F18" s="15">
        <v>4000000</v>
      </c>
      <c r="G18" s="21">
        <v>900000</v>
      </c>
      <c r="H18" s="22">
        <f t="shared" si="0"/>
        <v>3100000</v>
      </c>
      <c r="I18" s="22">
        <f t="shared" si="1"/>
        <v>1288076.75</v>
      </c>
    </row>
    <row r="19" spans="2:18" x14ac:dyDescent="0.25">
      <c r="C19" s="10">
        <v>12</v>
      </c>
      <c r="D19" s="11">
        <v>2031</v>
      </c>
      <c r="E19" s="15"/>
      <c r="F19" s="15">
        <v>4000000</v>
      </c>
      <c r="G19" s="21">
        <v>900000</v>
      </c>
      <c r="H19" s="22">
        <f t="shared" si="0"/>
        <v>3100000</v>
      </c>
      <c r="I19" s="22">
        <f t="shared" si="1"/>
        <v>-1811923.25</v>
      </c>
    </row>
    <row r="20" spans="2:18" x14ac:dyDescent="0.25">
      <c r="C20" s="10">
        <v>13</v>
      </c>
      <c r="D20" s="11">
        <v>2032</v>
      </c>
      <c r="E20" s="15"/>
      <c r="F20" s="15">
        <v>4000000</v>
      </c>
      <c r="G20" s="21">
        <v>900000</v>
      </c>
      <c r="H20" s="22">
        <f t="shared" si="0"/>
        <v>3100000</v>
      </c>
      <c r="I20" s="22">
        <f t="shared" si="1"/>
        <v>-4911923.25</v>
      </c>
    </row>
    <row r="21" spans="2:18" x14ac:dyDescent="0.25">
      <c r="C21" s="10">
        <v>14</v>
      </c>
      <c r="D21" s="11">
        <v>2033</v>
      </c>
      <c r="E21" s="15"/>
      <c r="F21" s="15">
        <v>4000000</v>
      </c>
      <c r="G21" s="21">
        <v>900000</v>
      </c>
      <c r="H21" s="22">
        <f t="shared" si="0"/>
        <v>3100000</v>
      </c>
      <c r="I21" s="22">
        <f t="shared" si="1"/>
        <v>-8011923.25</v>
      </c>
    </row>
    <row r="22" spans="2:18" x14ac:dyDescent="0.25">
      <c r="C22" s="10">
        <v>15</v>
      </c>
      <c r="D22" s="11">
        <v>2034</v>
      </c>
      <c r="E22" s="15"/>
      <c r="F22" s="15">
        <v>4000000</v>
      </c>
      <c r="G22" s="21">
        <v>900000</v>
      </c>
      <c r="H22" s="22">
        <f t="shared" si="0"/>
        <v>3100000</v>
      </c>
      <c r="I22" s="46">
        <f t="shared" si="1"/>
        <v>-11111923.25</v>
      </c>
    </row>
    <row r="23" spans="2:18" x14ac:dyDescent="0.25">
      <c r="C23" s="19" t="s">
        <v>24</v>
      </c>
      <c r="D23" s="20"/>
      <c r="E23" s="23">
        <f>SUM(E7:E22)</f>
        <v>35388076.75</v>
      </c>
      <c r="F23" s="23">
        <f t="shared" ref="F23:G23" si="2">SUM(F7:F22)</f>
        <v>60000000</v>
      </c>
      <c r="G23" s="23">
        <f t="shared" si="2"/>
        <v>13500000</v>
      </c>
      <c r="H23" s="23">
        <f>SUM(H7:H22)</f>
        <v>46500000</v>
      </c>
      <c r="I23" s="23">
        <f>SUM(I7:I22)</f>
        <v>158821151.25</v>
      </c>
    </row>
    <row r="24" spans="2:18" ht="21" x14ac:dyDescent="0.35">
      <c r="B24" s="1"/>
    </row>
    <row r="25" spans="2:18" ht="21.75" thickBot="1" x14ac:dyDescent="0.4">
      <c r="B25" s="1" t="s">
        <v>20</v>
      </c>
      <c r="H25" s="13"/>
      <c r="M25" s="13"/>
      <c r="N25" s="13"/>
      <c r="O25" s="13"/>
      <c r="P25" s="13"/>
      <c r="Q25" s="13">
        <v>0.04</v>
      </c>
      <c r="R25" t="s">
        <v>14</v>
      </c>
    </row>
    <row r="26" spans="2:18" ht="60" x14ac:dyDescent="0.25">
      <c r="C26" s="2" t="s">
        <v>15</v>
      </c>
      <c r="D26" s="3" t="s">
        <v>10</v>
      </c>
      <c r="E26" s="3" t="s">
        <v>29</v>
      </c>
      <c r="F26" s="4" t="s">
        <v>12</v>
      </c>
      <c r="G26" s="24"/>
      <c r="H26" s="3" t="s">
        <v>30</v>
      </c>
      <c r="I26" s="4" t="s">
        <v>12</v>
      </c>
      <c r="J26" s="24"/>
      <c r="K26" s="3" t="s">
        <v>11</v>
      </c>
      <c r="L26" s="27" t="s">
        <v>12</v>
      </c>
      <c r="M26" s="28"/>
      <c r="N26" s="3" t="s">
        <v>31</v>
      </c>
      <c r="O26" s="27" t="s">
        <v>12</v>
      </c>
      <c r="P26" s="33"/>
      <c r="Q26" s="36" t="s">
        <v>13</v>
      </c>
    </row>
    <row r="27" spans="2:18" ht="19.899999999999999" customHeight="1" thickBot="1" x14ac:dyDescent="0.3">
      <c r="C27" s="5"/>
      <c r="D27" s="6"/>
      <c r="E27" s="14"/>
      <c r="F27" s="8"/>
      <c r="G27" s="25"/>
      <c r="H27" s="7"/>
      <c r="I27" s="8"/>
      <c r="J27" s="25"/>
      <c r="K27" s="7"/>
      <c r="L27" s="29"/>
      <c r="M27" s="30"/>
      <c r="N27" s="7"/>
      <c r="O27" s="29"/>
      <c r="P27" s="34"/>
      <c r="Q27" s="8"/>
    </row>
    <row r="28" spans="2:18" x14ac:dyDescent="0.25">
      <c r="C28" s="10"/>
      <c r="D28" s="11">
        <v>2019</v>
      </c>
      <c r="E28" s="31"/>
      <c r="F28" s="9">
        <v>1</v>
      </c>
      <c r="G28" s="32">
        <f>E28*F28</f>
        <v>0</v>
      </c>
      <c r="H28" s="31"/>
      <c r="I28" s="9">
        <v>1</v>
      </c>
      <c r="J28" s="32">
        <f>H28*I28</f>
        <v>0</v>
      </c>
      <c r="K28" s="31"/>
      <c r="L28" s="9">
        <v>1</v>
      </c>
      <c r="M28" s="32">
        <f>K28*L28</f>
        <v>0</v>
      </c>
      <c r="N28" s="31"/>
      <c r="O28" s="9">
        <v>1</v>
      </c>
      <c r="P28" s="32">
        <f>N28*O28</f>
        <v>0</v>
      </c>
      <c r="Q28" s="37">
        <f>G28+J28+M28-P28</f>
        <v>0</v>
      </c>
    </row>
    <row r="29" spans="2:18" x14ac:dyDescent="0.25">
      <c r="C29" s="10">
        <v>1</v>
      </c>
      <c r="D29" s="11">
        <v>2020</v>
      </c>
      <c r="E29" s="15">
        <v>2000000</v>
      </c>
      <c r="F29" s="12">
        <f>F28/(1+$Q$25)</f>
        <v>0.96153846153846145</v>
      </c>
      <c r="G29" s="32">
        <f>E29*F29</f>
        <v>1923076.923076923</v>
      </c>
      <c r="H29" s="15"/>
      <c r="I29" s="12">
        <f>I28/(1+$Q$25)</f>
        <v>0.96153846153846145</v>
      </c>
      <c r="J29" s="32">
        <f t="shared" ref="J29:J43" si="3">H29*I29</f>
        <v>0</v>
      </c>
      <c r="K29" s="15"/>
      <c r="L29" s="12">
        <f t="shared" ref="L29:L43" si="4">L28/(1+$Q$25)</f>
        <v>0.96153846153846145</v>
      </c>
      <c r="M29" s="32">
        <f t="shared" ref="M29:M43" si="5">K29*L29</f>
        <v>0</v>
      </c>
      <c r="N29" s="15">
        <v>1900000</v>
      </c>
      <c r="O29" s="12">
        <f t="shared" ref="O29:O43" si="6">O28/(1+$Q$25)</f>
        <v>0.96153846153846145</v>
      </c>
      <c r="P29" s="32">
        <f t="shared" ref="P29:P43" si="7">N29*O29</f>
        <v>1826923.0769230768</v>
      </c>
      <c r="Q29" s="37">
        <f>G29+J29+M29-P29</f>
        <v>96153.846153846243</v>
      </c>
    </row>
    <row r="30" spans="2:18" x14ac:dyDescent="0.25">
      <c r="C30" s="10">
        <v>2</v>
      </c>
      <c r="D30" s="11">
        <v>2021</v>
      </c>
      <c r="E30" s="15">
        <v>2000000</v>
      </c>
      <c r="F30" s="12">
        <f>F29/(1+$Q$25)</f>
        <v>0.92455621301775137</v>
      </c>
      <c r="G30" s="32">
        <f t="shared" ref="G30:G43" si="8">E30*F30</f>
        <v>1849112.4260355027</v>
      </c>
      <c r="H30" s="15"/>
      <c r="I30" s="12">
        <f t="shared" ref="I30:I43" si="9">I29/(1+$Q$25)</f>
        <v>0.92455621301775137</v>
      </c>
      <c r="J30" s="32">
        <f t="shared" si="3"/>
        <v>0</v>
      </c>
      <c r="K30" s="15"/>
      <c r="L30" s="12">
        <f t="shared" si="4"/>
        <v>0.92455621301775137</v>
      </c>
      <c r="M30" s="32">
        <f t="shared" si="5"/>
        <v>0</v>
      </c>
      <c r="N30" s="15">
        <v>1900000</v>
      </c>
      <c r="O30" s="12">
        <f t="shared" si="6"/>
        <v>0.92455621301775137</v>
      </c>
      <c r="P30" s="32">
        <f t="shared" si="7"/>
        <v>1756656.8047337276</v>
      </c>
      <c r="Q30" s="37">
        <f t="shared" ref="Q30:Q43" si="10">G30+J30+M30-P30</f>
        <v>92455.6213017751</v>
      </c>
    </row>
    <row r="31" spans="2:18" x14ac:dyDescent="0.25">
      <c r="C31" s="10">
        <v>3</v>
      </c>
      <c r="D31" s="11">
        <v>2022</v>
      </c>
      <c r="E31" s="15">
        <v>2000000</v>
      </c>
      <c r="F31" s="12">
        <f>F30/(1+$Q$25)</f>
        <v>0.88899635867091475</v>
      </c>
      <c r="G31" s="32">
        <f t="shared" si="8"/>
        <v>1777992.7173418296</v>
      </c>
      <c r="H31" s="15"/>
      <c r="I31" s="12">
        <f t="shared" si="9"/>
        <v>0.88899635867091475</v>
      </c>
      <c r="J31" s="32">
        <f t="shared" si="3"/>
        <v>0</v>
      </c>
      <c r="K31" s="15"/>
      <c r="L31" s="12">
        <f t="shared" si="4"/>
        <v>0.88899635867091475</v>
      </c>
      <c r="M31" s="32">
        <f t="shared" si="5"/>
        <v>0</v>
      </c>
      <c r="N31" s="15">
        <v>1900000</v>
      </c>
      <c r="O31" s="12">
        <f t="shared" si="6"/>
        <v>0.88899635867091475</v>
      </c>
      <c r="P31" s="32">
        <f>N31*O31</f>
        <v>1689093.081474738</v>
      </c>
      <c r="Q31" s="37">
        <f t="shared" si="10"/>
        <v>88899.635867091594</v>
      </c>
    </row>
    <row r="32" spans="2:18" x14ac:dyDescent="0.25">
      <c r="C32" s="10">
        <v>4</v>
      </c>
      <c r="D32" s="11">
        <v>2023</v>
      </c>
      <c r="E32" s="15">
        <v>2000000</v>
      </c>
      <c r="F32" s="12">
        <f t="shared" ref="F32:F43" si="11">F31/(1+$Q$25)</f>
        <v>0.85480419102972571</v>
      </c>
      <c r="G32" s="32">
        <f t="shared" si="8"/>
        <v>1709608.3820594514</v>
      </c>
      <c r="H32" s="15"/>
      <c r="I32" s="12">
        <f t="shared" si="9"/>
        <v>0.85480419102972571</v>
      </c>
      <c r="J32" s="32">
        <f t="shared" si="3"/>
        <v>0</v>
      </c>
      <c r="K32" s="15"/>
      <c r="L32" s="12">
        <f t="shared" si="4"/>
        <v>0.85480419102972571</v>
      </c>
      <c r="M32" s="32">
        <f t="shared" si="5"/>
        <v>0</v>
      </c>
      <c r="N32" s="15">
        <v>1900000</v>
      </c>
      <c r="O32" s="12">
        <f t="shared" si="6"/>
        <v>0.85480419102972571</v>
      </c>
      <c r="P32" s="32">
        <f t="shared" si="7"/>
        <v>1624127.9629564788</v>
      </c>
      <c r="Q32" s="37">
        <f t="shared" si="10"/>
        <v>85480.419102972606</v>
      </c>
    </row>
    <row r="33" spans="3:17" x14ac:dyDescent="0.25">
      <c r="C33" s="10">
        <v>5</v>
      </c>
      <c r="D33" s="11">
        <v>2024</v>
      </c>
      <c r="E33" s="15">
        <v>2000000</v>
      </c>
      <c r="F33" s="12">
        <f t="shared" si="11"/>
        <v>0.82192710675935166</v>
      </c>
      <c r="G33" s="32">
        <f t="shared" si="8"/>
        <v>1643854.2135187034</v>
      </c>
      <c r="H33" s="15"/>
      <c r="I33" s="12">
        <f t="shared" si="9"/>
        <v>0.82192710675935166</v>
      </c>
      <c r="J33" s="32">
        <f t="shared" si="3"/>
        <v>0</v>
      </c>
      <c r="K33" s="15"/>
      <c r="L33" s="12">
        <f t="shared" si="4"/>
        <v>0.82192710675935166</v>
      </c>
      <c r="M33" s="32">
        <f t="shared" si="5"/>
        <v>0</v>
      </c>
      <c r="N33" s="15">
        <v>1900000</v>
      </c>
      <c r="O33" s="12">
        <f t="shared" si="6"/>
        <v>0.82192710675935166</v>
      </c>
      <c r="P33" s="32">
        <f t="shared" si="7"/>
        <v>1561661.5028427681</v>
      </c>
      <c r="Q33" s="37">
        <f t="shared" si="10"/>
        <v>82192.710675935261</v>
      </c>
    </row>
    <row r="34" spans="3:17" x14ac:dyDescent="0.25">
      <c r="C34" s="10">
        <v>6</v>
      </c>
      <c r="D34" s="11">
        <v>2025</v>
      </c>
      <c r="E34" s="15">
        <v>2000000</v>
      </c>
      <c r="F34" s="12">
        <f t="shared" si="11"/>
        <v>0.79031452573014582</v>
      </c>
      <c r="G34" s="32">
        <f t="shared" si="8"/>
        <v>1580629.0514602917</v>
      </c>
      <c r="H34" s="15"/>
      <c r="I34" s="12">
        <f t="shared" si="9"/>
        <v>0.79031452573014582</v>
      </c>
      <c r="J34" s="32">
        <f t="shared" si="3"/>
        <v>0</v>
      </c>
      <c r="K34" s="15"/>
      <c r="L34" s="12">
        <f t="shared" si="4"/>
        <v>0.79031452573014582</v>
      </c>
      <c r="M34" s="32">
        <f t="shared" si="5"/>
        <v>0</v>
      </c>
      <c r="N34" s="15">
        <v>1900000</v>
      </c>
      <c r="O34" s="12">
        <f t="shared" si="6"/>
        <v>0.79031452573014582</v>
      </c>
      <c r="P34" s="32">
        <f t="shared" si="7"/>
        <v>1501597.5988872771</v>
      </c>
      <c r="Q34" s="37">
        <f t="shared" si="10"/>
        <v>79031.452573014656</v>
      </c>
    </row>
    <row r="35" spans="3:17" x14ac:dyDescent="0.25">
      <c r="C35" s="10">
        <v>7</v>
      </c>
      <c r="D35" s="11">
        <v>2026</v>
      </c>
      <c r="E35" s="15">
        <v>2000000</v>
      </c>
      <c r="F35" s="12">
        <f t="shared" si="11"/>
        <v>0.75991781320206331</v>
      </c>
      <c r="G35" s="32">
        <f t="shared" si="8"/>
        <v>1519835.6264041266</v>
      </c>
      <c r="H35" s="15"/>
      <c r="I35" s="12">
        <f t="shared" si="9"/>
        <v>0.75991781320206331</v>
      </c>
      <c r="J35" s="32">
        <f t="shared" si="3"/>
        <v>0</v>
      </c>
      <c r="K35" s="15"/>
      <c r="L35" s="12">
        <f t="shared" si="4"/>
        <v>0.75991781320206331</v>
      </c>
      <c r="M35" s="32">
        <f t="shared" si="5"/>
        <v>0</v>
      </c>
      <c r="N35" s="15">
        <v>1900000</v>
      </c>
      <c r="O35" s="12">
        <f t="shared" si="6"/>
        <v>0.75991781320206331</v>
      </c>
      <c r="P35" s="32">
        <f t="shared" si="7"/>
        <v>1443843.8450839203</v>
      </c>
      <c r="Q35" s="37">
        <f t="shared" si="10"/>
        <v>75991.781320206355</v>
      </c>
    </row>
    <row r="36" spans="3:17" x14ac:dyDescent="0.25">
      <c r="C36" s="10">
        <v>8</v>
      </c>
      <c r="D36" s="11">
        <v>2027</v>
      </c>
      <c r="E36" s="15">
        <v>2000000</v>
      </c>
      <c r="F36" s="12">
        <f t="shared" si="11"/>
        <v>0.73069020500198389</v>
      </c>
      <c r="G36" s="32">
        <f t="shared" si="8"/>
        <v>1461380.4100039678</v>
      </c>
      <c r="H36" s="15"/>
      <c r="I36" s="12">
        <f t="shared" si="9"/>
        <v>0.73069020500198389</v>
      </c>
      <c r="J36" s="32">
        <f t="shared" si="3"/>
        <v>0</v>
      </c>
      <c r="K36" s="15"/>
      <c r="L36" s="12">
        <f t="shared" si="4"/>
        <v>0.73069020500198389</v>
      </c>
      <c r="M36" s="32">
        <f t="shared" si="5"/>
        <v>0</v>
      </c>
      <c r="N36" s="15">
        <v>1900000</v>
      </c>
      <c r="O36" s="12">
        <f t="shared" si="6"/>
        <v>0.73069020500198389</v>
      </c>
      <c r="P36" s="32">
        <f t="shared" si="7"/>
        <v>1388311.3895037693</v>
      </c>
      <c r="Q36" s="37">
        <f t="shared" si="10"/>
        <v>73069.020500198472</v>
      </c>
    </row>
    <row r="37" spans="3:17" x14ac:dyDescent="0.25">
      <c r="C37" s="10">
        <v>9</v>
      </c>
      <c r="D37" s="11">
        <v>2028</v>
      </c>
      <c r="E37" s="15">
        <v>2000000</v>
      </c>
      <c r="F37" s="12">
        <f t="shared" si="11"/>
        <v>0.70258673557883067</v>
      </c>
      <c r="G37" s="32">
        <f t="shared" si="8"/>
        <v>1405173.4711576614</v>
      </c>
      <c r="H37" s="15"/>
      <c r="I37" s="12">
        <f t="shared" si="9"/>
        <v>0.70258673557883067</v>
      </c>
      <c r="J37" s="32">
        <f t="shared" si="3"/>
        <v>0</v>
      </c>
      <c r="K37" s="15"/>
      <c r="L37" s="12">
        <f t="shared" si="4"/>
        <v>0.70258673557883067</v>
      </c>
      <c r="M37" s="32">
        <f t="shared" si="5"/>
        <v>0</v>
      </c>
      <c r="N37" s="15">
        <v>1900000</v>
      </c>
      <c r="O37" s="12">
        <f t="shared" si="6"/>
        <v>0.70258673557883067</v>
      </c>
      <c r="P37" s="32">
        <f t="shared" si="7"/>
        <v>1334914.7975997783</v>
      </c>
      <c r="Q37" s="37">
        <f t="shared" si="10"/>
        <v>70258.673557883129</v>
      </c>
    </row>
    <row r="38" spans="3:17" x14ac:dyDescent="0.25">
      <c r="C38" s="10">
        <v>10</v>
      </c>
      <c r="D38" s="11">
        <v>2029</v>
      </c>
      <c r="E38" s="15">
        <v>2000000</v>
      </c>
      <c r="F38" s="12">
        <f t="shared" si="11"/>
        <v>0.67556416882579873</v>
      </c>
      <c r="G38" s="32">
        <f t="shared" si="8"/>
        <v>1351128.3376515976</v>
      </c>
      <c r="H38" s="15"/>
      <c r="I38" s="12">
        <f t="shared" si="9"/>
        <v>0.67556416882579873</v>
      </c>
      <c r="J38" s="32">
        <f t="shared" si="3"/>
        <v>0</v>
      </c>
      <c r="K38" s="15"/>
      <c r="L38" s="12">
        <f t="shared" si="4"/>
        <v>0.67556416882579873</v>
      </c>
      <c r="M38" s="32">
        <f t="shared" si="5"/>
        <v>0</v>
      </c>
      <c r="N38" s="15">
        <v>1900000</v>
      </c>
      <c r="O38" s="12">
        <f t="shared" si="6"/>
        <v>0.67556416882579873</v>
      </c>
      <c r="P38" s="32">
        <f t="shared" si="7"/>
        <v>1283571.9207690177</v>
      </c>
      <c r="Q38" s="37">
        <f t="shared" si="10"/>
        <v>67556.416882579913</v>
      </c>
    </row>
    <row r="39" spans="3:17" x14ac:dyDescent="0.25">
      <c r="C39" s="10">
        <v>11</v>
      </c>
      <c r="D39" s="11">
        <v>2030</v>
      </c>
      <c r="E39" s="15">
        <v>2000000</v>
      </c>
      <c r="F39" s="12">
        <f t="shared" si="11"/>
        <v>0.64958093156326802</v>
      </c>
      <c r="G39" s="32">
        <f t="shared" si="8"/>
        <v>1299161.8631265361</v>
      </c>
      <c r="H39" s="15"/>
      <c r="I39" s="12">
        <f t="shared" si="9"/>
        <v>0.64958093156326802</v>
      </c>
      <c r="J39" s="32">
        <f t="shared" si="3"/>
        <v>0</v>
      </c>
      <c r="K39" s="15"/>
      <c r="L39" s="12">
        <f t="shared" si="4"/>
        <v>0.64958093156326802</v>
      </c>
      <c r="M39" s="32">
        <f t="shared" si="5"/>
        <v>0</v>
      </c>
      <c r="N39" s="15">
        <v>1900000</v>
      </c>
      <c r="O39" s="12">
        <f t="shared" si="6"/>
        <v>0.64958093156326802</v>
      </c>
      <c r="P39" s="32">
        <f t="shared" si="7"/>
        <v>1234203.7699702093</v>
      </c>
      <c r="Q39" s="37">
        <f t="shared" si="10"/>
        <v>64958.093156326795</v>
      </c>
    </row>
    <row r="40" spans="3:17" x14ac:dyDescent="0.25">
      <c r="C40" s="10">
        <v>12</v>
      </c>
      <c r="D40" s="11">
        <v>2031</v>
      </c>
      <c r="E40" s="15">
        <v>2000000</v>
      </c>
      <c r="F40" s="12">
        <f t="shared" si="11"/>
        <v>0.62459704958006534</v>
      </c>
      <c r="G40" s="32">
        <f t="shared" si="8"/>
        <v>1249194.0991601306</v>
      </c>
      <c r="H40" s="15"/>
      <c r="I40" s="12">
        <f t="shared" si="9"/>
        <v>0.62459704958006534</v>
      </c>
      <c r="J40" s="32">
        <f t="shared" si="3"/>
        <v>0</v>
      </c>
      <c r="K40" s="15"/>
      <c r="L40" s="12">
        <f t="shared" si="4"/>
        <v>0.62459704958006534</v>
      </c>
      <c r="M40" s="32">
        <f t="shared" si="5"/>
        <v>0</v>
      </c>
      <c r="N40" s="15">
        <v>1900000</v>
      </c>
      <c r="O40" s="12">
        <f t="shared" si="6"/>
        <v>0.62459704958006534</v>
      </c>
      <c r="P40" s="32">
        <f t="shared" si="7"/>
        <v>1186734.3942021241</v>
      </c>
      <c r="Q40" s="37">
        <f t="shared" si="10"/>
        <v>62459.704958006507</v>
      </c>
    </row>
    <row r="41" spans="3:17" x14ac:dyDescent="0.25">
      <c r="C41" s="10">
        <v>13</v>
      </c>
      <c r="D41" s="11">
        <v>2032</v>
      </c>
      <c r="E41" s="15">
        <v>2000000</v>
      </c>
      <c r="F41" s="12">
        <f t="shared" si="11"/>
        <v>0.60057408613467822</v>
      </c>
      <c r="G41" s="32">
        <f t="shared" si="8"/>
        <v>1201148.1722693564</v>
      </c>
      <c r="H41" s="15"/>
      <c r="I41" s="12">
        <f t="shared" si="9"/>
        <v>0.60057408613467822</v>
      </c>
      <c r="J41" s="32">
        <f t="shared" si="3"/>
        <v>0</v>
      </c>
      <c r="K41" s="15"/>
      <c r="L41" s="12">
        <f t="shared" si="4"/>
        <v>0.60057408613467822</v>
      </c>
      <c r="M41" s="32">
        <f t="shared" si="5"/>
        <v>0</v>
      </c>
      <c r="N41" s="15">
        <v>1900000</v>
      </c>
      <c r="O41" s="12">
        <f t="shared" si="6"/>
        <v>0.60057408613467822</v>
      </c>
      <c r="P41" s="32">
        <f t="shared" si="7"/>
        <v>1141090.7636558886</v>
      </c>
      <c r="Q41" s="37">
        <f t="shared" si="10"/>
        <v>60057.408613467822</v>
      </c>
    </row>
    <row r="42" spans="3:17" x14ac:dyDescent="0.25">
      <c r="C42" s="10">
        <v>14</v>
      </c>
      <c r="D42" s="11">
        <v>2033</v>
      </c>
      <c r="E42" s="15">
        <v>2000000</v>
      </c>
      <c r="F42" s="12">
        <f t="shared" si="11"/>
        <v>0.57747508282180593</v>
      </c>
      <c r="G42" s="32">
        <f t="shared" si="8"/>
        <v>1154950.1656436119</v>
      </c>
      <c r="H42" s="15"/>
      <c r="I42" s="12">
        <f t="shared" si="9"/>
        <v>0.57747508282180593</v>
      </c>
      <c r="J42" s="32">
        <f t="shared" si="3"/>
        <v>0</v>
      </c>
      <c r="K42" s="15"/>
      <c r="L42" s="12">
        <f t="shared" si="4"/>
        <v>0.57747508282180593</v>
      </c>
      <c r="M42" s="32">
        <f t="shared" si="5"/>
        <v>0</v>
      </c>
      <c r="N42" s="15">
        <v>1900000</v>
      </c>
      <c r="O42" s="12">
        <f t="shared" si="6"/>
        <v>0.57747508282180593</v>
      </c>
      <c r="P42" s="32">
        <f t="shared" si="7"/>
        <v>1097202.6573614313</v>
      </c>
      <c r="Q42" s="37">
        <f t="shared" si="10"/>
        <v>57747.508282180643</v>
      </c>
    </row>
    <row r="43" spans="3:17" x14ac:dyDescent="0.25">
      <c r="C43" s="10">
        <v>15</v>
      </c>
      <c r="D43" s="11">
        <v>2034</v>
      </c>
      <c r="E43" s="15">
        <v>2000000</v>
      </c>
      <c r="F43" s="12">
        <f t="shared" si="11"/>
        <v>0.55526450271327488</v>
      </c>
      <c r="G43" s="32">
        <f t="shared" si="8"/>
        <v>1110529.0054265498</v>
      </c>
      <c r="H43" s="15">
        <f>I22</f>
        <v>-11111923.25</v>
      </c>
      <c r="I43" s="12">
        <f t="shared" si="9"/>
        <v>0.55526450271327488</v>
      </c>
      <c r="J43" s="32">
        <f t="shared" si="3"/>
        <v>-6170056.537599327</v>
      </c>
      <c r="K43" s="15">
        <v>0</v>
      </c>
      <c r="L43" s="12">
        <f t="shared" si="4"/>
        <v>0.55526450271327488</v>
      </c>
      <c r="M43" s="32">
        <f t="shared" si="5"/>
        <v>0</v>
      </c>
      <c r="N43" s="15">
        <v>1900000</v>
      </c>
      <c r="O43" s="12">
        <f t="shared" si="6"/>
        <v>0.55526450271327488</v>
      </c>
      <c r="P43" s="32">
        <f t="shared" si="7"/>
        <v>1055002.5551552223</v>
      </c>
      <c r="Q43" s="37">
        <f t="shared" si="10"/>
        <v>-6114530.0873279991</v>
      </c>
    </row>
    <row r="44" spans="3:17" ht="15.75" thickBot="1" x14ac:dyDescent="0.3">
      <c r="C44" s="19" t="s">
        <v>24</v>
      </c>
      <c r="D44" s="20"/>
      <c r="E44" s="23">
        <f>SUM(E28:E43)</f>
        <v>30000000</v>
      </c>
      <c r="F44" s="23"/>
      <c r="G44" s="26">
        <f t="shared" ref="G44:J44" si="12">SUM(G28:G43)</f>
        <v>22236774.864336237</v>
      </c>
      <c r="H44" s="23">
        <f t="shared" si="12"/>
        <v>-11111923.25</v>
      </c>
      <c r="I44" s="23"/>
      <c r="J44" s="26">
        <f t="shared" si="12"/>
        <v>-6170056.537599327</v>
      </c>
      <c r="K44" s="23">
        <f>SUM(K28:K43)</f>
        <v>0</v>
      </c>
      <c r="L44" s="23"/>
      <c r="M44" s="26">
        <f t="shared" ref="M44" si="13">SUM(M28:M43)</f>
        <v>0</v>
      </c>
      <c r="N44" s="23">
        <f>SUM(N28:N43)</f>
        <v>28500000</v>
      </c>
      <c r="O44" s="23"/>
      <c r="P44" s="35">
        <f t="shared" ref="P44" si="14">SUM(P28:P43)</f>
        <v>21124936.121119428</v>
      </c>
      <c r="Q44" s="38">
        <f>SUM(Q28:Q43)</f>
        <v>-5058217.7943825144</v>
      </c>
    </row>
    <row r="46" spans="3:17" ht="15.75" thickBot="1" x14ac:dyDescent="0.3"/>
    <row r="47" spans="3:17" ht="81" customHeight="1" thickBot="1" x14ac:dyDescent="0.3">
      <c r="C47" s="40" t="s">
        <v>32</v>
      </c>
      <c r="D47" s="3" t="s">
        <v>18</v>
      </c>
      <c r="E47" s="3" t="s">
        <v>33</v>
      </c>
      <c r="F47" s="3" t="s">
        <v>34</v>
      </c>
    </row>
    <row r="48" spans="3:17" ht="19.5" thickBot="1" x14ac:dyDescent="0.35">
      <c r="C48" s="41">
        <f>ROUND(Q44*F48,0.02)</f>
        <v>-4710542</v>
      </c>
      <c r="D48" s="39">
        <v>37250607.100000001</v>
      </c>
      <c r="E48" s="15">
        <v>40000000</v>
      </c>
      <c r="F48" s="9">
        <f>D48/E48</f>
        <v>0.93126517750000004</v>
      </c>
    </row>
    <row r="49" spans="2:13" x14ac:dyDescent="0.25">
      <c r="M49" s="47" t="s">
        <v>38</v>
      </c>
    </row>
    <row r="52" spans="2:13" ht="21" x14ac:dyDescent="0.35">
      <c r="B52" s="1" t="s">
        <v>19</v>
      </c>
    </row>
    <row r="53" spans="2:13" ht="15.75" thickBot="1" x14ac:dyDescent="0.3"/>
    <row r="54" spans="2:13" ht="60.75" thickBot="1" x14ac:dyDescent="0.3">
      <c r="C54" s="40" t="s">
        <v>35</v>
      </c>
      <c r="D54" s="3" t="s">
        <v>18</v>
      </c>
      <c r="E54" s="3" t="s">
        <v>32</v>
      </c>
      <c r="F54" s="3" t="s">
        <v>36</v>
      </c>
    </row>
    <row r="55" spans="2:13" ht="19.5" thickBot="1" x14ac:dyDescent="0.35">
      <c r="C55" s="41">
        <f>IF(E55&gt;0,(D55-E55)*F55,D55*F55)</f>
        <v>35388076.744999997</v>
      </c>
      <c r="D55" s="42">
        <f>D48</f>
        <v>37250607.100000001</v>
      </c>
      <c r="E55" s="43">
        <f>C48</f>
        <v>-4710542</v>
      </c>
      <c r="F55" s="15">
        <v>0.95</v>
      </c>
    </row>
    <row r="56" spans="2:13" ht="15.75" thickBot="1" x14ac:dyDescent="0.3"/>
    <row r="57" spans="2:13" ht="19.5" thickBot="1" x14ac:dyDescent="0.35">
      <c r="C57" s="45">
        <f>C55-E7</f>
        <v>-5.0000026822090149E-3</v>
      </c>
      <c r="D57" t="s">
        <v>8</v>
      </c>
    </row>
    <row r="58" spans="2:13" x14ac:dyDescent="0.25">
      <c r="D58" t="s">
        <v>37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N20"/>
  <sheetViews>
    <sheetView zoomScaleNormal="100" workbookViewId="0">
      <selection activeCell="B2" sqref="B2"/>
    </sheetView>
  </sheetViews>
  <sheetFormatPr defaultRowHeight="15" x14ac:dyDescent="0.25"/>
  <cols>
    <col min="3" max="3" width="24.7109375" customWidth="1"/>
  </cols>
  <sheetData>
    <row r="2" spans="2:14" ht="21" x14ac:dyDescent="0.35">
      <c r="B2" s="1" t="s">
        <v>40</v>
      </c>
    </row>
    <row r="3" spans="2:14" ht="21.75" thickBot="1" x14ac:dyDescent="0.4">
      <c r="B3" s="1"/>
    </row>
    <row r="4" spans="2:14" ht="15.75" thickBot="1" x14ac:dyDescent="0.3">
      <c r="B4" s="50" t="s">
        <v>39</v>
      </c>
      <c r="C4" s="50"/>
      <c r="D4" s="50"/>
      <c r="E4" s="50"/>
      <c r="F4" s="50"/>
      <c r="G4" s="50"/>
      <c r="H4" s="50"/>
      <c r="I4" s="50"/>
      <c r="J4" s="50"/>
      <c r="N4" s="59"/>
    </row>
    <row r="5" spans="2:14" x14ac:dyDescent="0.25">
      <c r="B5" s="58" t="s">
        <v>4</v>
      </c>
      <c r="C5" s="49">
        <v>22963947.120000001</v>
      </c>
      <c r="D5" s="50" t="s">
        <v>0</v>
      </c>
      <c r="E5" s="50"/>
      <c r="F5" s="50"/>
      <c r="G5" s="50"/>
      <c r="H5" s="50"/>
      <c r="I5" s="50"/>
      <c r="J5" s="50"/>
    </row>
    <row r="6" spans="2:14" x14ac:dyDescent="0.25">
      <c r="B6" s="58"/>
      <c r="C6" s="51">
        <v>0</v>
      </c>
      <c r="D6" s="51" t="s">
        <v>1</v>
      </c>
      <c r="E6" s="51"/>
      <c r="F6" s="51"/>
      <c r="G6" s="51" t="s">
        <v>3</v>
      </c>
      <c r="H6" s="51"/>
      <c r="I6" s="51"/>
      <c r="J6" s="51"/>
    </row>
    <row r="7" spans="2:14" x14ac:dyDescent="0.25">
      <c r="B7" s="58"/>
      <c r="C7" s="50">
        <v>0.9</v>
      </c>
      <c r="D7" s="50" t="s">
        <v>2</v>
      </c>
      <c r="E7" s="50"/>
      <c r="F7" s="50"/>
      <c r="G7" s="50"/>
      <c r="H7" s="50"/>
      <c r="I7" s="50"/>
      <c r="J7" s="50"/>
    </row>
    <row r="8" spans="2:14" x14ac:dyDescent="0.25">
      <c r="B8" s="58"/>
      <c r="C8" s="52">
        <f>C5-C6</f>
        <v>22963947.120000001</v>
      </c>
      <c r="D8" s="53" t="s">
        <v>6</v>
      </c>
      <c r="E8" s="53"/>
      <c r="F8" s="50"/>
      <c r="G8" s="50"/>
      <c r="H8" s="50"/>
      <c r="I8" s="50"/>
      <c r="J8" s="50"/>
    </row>
    <row r="9" spans="2:14" x14ac:dyDescent="0.25">
      <c r="B9" s="58"/>
      <c r="C9" s="56">
        <f>(C5-C6)*C7</f>
        <v>20667552.408</v>
      </c>
      <c r="D9" s="50" t="s">
        <v>7</v>
      </c>
      <c r="E9" s="50"/>
      <c r="F9" s="50"/>
      <c r="G9" s="50"/>
      <c r="H9" s="50"/>
      <c r="I9" s="50"/>
      <c r="J9" s="50"/>
    </row>
    <row r="10" spans="2:14" x14ac:dyDescent="0.25">
      <c r="B10" s="58"/>
      <c r="C10" s="54">
        <f>C5-C6-C9</f>
        <v>2296394.7120000012</v>
      </c>
      <c r="D10" s="55" t="s">
        <v>9</v>
      </c>
      <c r="E10" s="55"/>
      <c r="F10" s="55"/>
      <c r="G10" s="50"/>
      <c r="H10" s="50"/>
      <c r="I10" s="50"/>
      <c r="J10" s="50"/>
    </row>
    <row r="11" spans="2:14" x14ac:dyDescent="0.25">
      <c r="B11" s="58"/>
      <c r="C11" s="56"/>
      <c r="D11" s="50"/>
      <c r="E11" s="50"/>
      <c r="F11" s="50"/>
      <c r="G11" s="50"/>
      <c r="H11" s="50"/>
      <c r="I11" s="50"/>
      <c r="J11" s="50"/>
    </row>
    <row r="12" spans="2:14" x14ac:dyDescent="0.25">
      <c r="B12" s="58" t="s">
        <v>5</v>
      </c>
      <c r="C12" s="49">
        <v>22963947.120000001</v>
      </c>
      <c r="D12" s="50" t="s">
        <v>0</v>
      </c>
      <c r="E12" s="50"/>
      <c r="F12" s="50"/>
      <c r="G12" s="50"/>
      <c r="H12" s="50"/>
      <c r="I12" s="50"/>
      <c r="J12" s="50"/>
    </row>
    <row r="13" spans="2:14" x14ac:dyDescent="0.25">
      <c r="B13" s="58"/>
      <c r="C13" s="57">
        <v>5000000</v>
      </c>
      <c r="D13" s="51" t="s">
        <v>1</v>
      </c>
      <c r="E13" s="51"/>
      <c r="F13" s="51"/>
      <c r="G13" s="51"/>
      <c r="H13" s="51"/>
      <c r="I13" s="51"/>
      <c r="J13" s="50"/>
    </row>
    <row r="14" spans="2:14" x14ac:dyDescent="0.25">
      <c r="B14" s="58"/>
      <c r="C14" s="50">
        <v>0.9</v>
      </c>
      <c r="D14" s="50" t="s">
        <v>2</v>
      </c>
      <c r="E14" s="50"/>
      <c r="F14" s="50"/>
      <c r="G14" s="50"/>
      <c r="H14" s="50"/>
      <c r="I14" s="50"/>
      <c r="J14" s="50"/>
    </row>
    <row r="15" spans="2:14" x14ac:dyDescent="0.25">
      <c r="B15" s="58"/>
      <c r="C15" s="52">
        <f>C12-C13</f>
        <v>17963947.120000001</v>
      </c>
      <c r="D15" s="53" t="s">
        <v>6</v>
      </c>
      <c r="E15" s="50"/>
      <c r="F15" s="50"/>
      <c r="G15" s="50"/>
      <c r="H15" s="50"/>
      <c r="I15" s="50"/>
      <c r="J15" s="50"/>
    </row>
    <row r="16" spans="2:14" x14ac:dyDescent="0.25">
      <c r="B16" s="58"/>
      <c r="C16" s="56">
        <f>(C12-C13)*C14</f>
        <v>16167552.408000002</v>
      </c>
      <c r="D16" s="50" t="s">
        <v>7</v>
      </c>
      <c r="E16" s="50"/>
      <c r="F16" s="50"/>
      <c r="G16" s="50"/>
      <c r="H16" s="50"/>
      <c r="I16" s="50"/>
      <c r="J16" s="50"/>
    </row>
    <row r="17" spans="2:10" x14ac:dyDescent="0.25">
      <c r="B17" s="50"/>
      <c r="C17" s="54">
        <f>C12-C13-C16</f>
        <v>1796394.7119999994</v>
      </c>
      <c r="D17" s="55" t="s">
        <v>9</v>
      </c>
      <c r="E17" s="55"/>
      <c r="F17" s="55"/>
      <c r="G17" s="50"/>
      <c r="H17" s="50"/>
      <c r="I17" s="50"/>
      <c r="J17" s="50"/>
    </row>
    <row r="18" spans="2:10" x14ac:dyDescent="0.25">
      <c r="B18" s="50"/>
      <c r="C18" s="50"/>
      <c r="D18" s="50"/>
      <c r="E18" s="50"/>
      <c r="F18" s="50"/>
      <c r="G18" s="50"/>
      <c r="H18" s="50"/>
      <c r="I18" s="50"/>
      <c r="J18" s="50"/>
    </row>
    <row r="19" spans="2:10" x14ac:dyDescent="0.25">
      <c r="B19" s="50"/>
      <c r="C19" s="50"/>
      <c r="D19" s="50"/>
      <c r="E19" s="50"/>
      <c r="F19" s="50"/>
      <c r="G19" s="50"/>
      <c r="H19" s="50"/>
      <c r="I19" s="50"/>
      <c r="J19" s="50"/>
    </row>
    <row r="20" spans="2:10" x14ac:dyDescent="0.25">
      <c r="B20" s="50"/>
      <c r="C20" s="50"/>
      <c r="D20" s="50"/>
      <c r="E20" s="50"/>
      <c r="F20" s="50"/>
      <c r="G20" s="50"/>
      <c r="H20" s="50"/>
      <c r="I20" s="50"/>
      <c r="J20" s="5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Aktivita A_k vyplnění</vt:lpstr>
      <vt:lpstr>Aktivita A_příklad 1</vt:lpstr>
      <vt:lpstr>Aktivita A_příklad 2</vt:lpstr>
      <vt:lpstr>Aktivita A_příklad 3</vt:lpstr>
      <vt:lpstr>Aktivita B1_příklad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Kacerovský Josef (MHMP, FON)</cp:lastModifiedBy>
  <dcterms:created xsi:type="dcterms:W3CDTF">2019-04-01T17:24:11Z</dcterms:created>
  <dcterms:modified xsi:type="dcterms:W3CDTF">2019-05-29T09:01:38Z</dcterms:modified>
</cp:coreProperties>
</file>